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T:\ITSOC\ITSKI\IDU\Reports to be catalogued\Project Related\To number and process (lowest priority)\"/>
    </mc:Choice>
  </mc:AlternateContent>
  <bookViews>
    <workbookView xWindow="0" yWindow="0" windowWidth="16200" windowHeight="8208" tabRatio="760" activeTab="1"/>
  </bookViews>
  <sheets>
    <sheet name="1. Works - Goods - Non CS" sheetId="8" r:id="rId1"/>
    <sheet name="2.Consulting Services" sheetId="9" r:id="rId2"/>
    <sheet name="Non-Procur" sheetId="6" state="hidden" r:id="rId3"/>
    <sheet name="Disbursement" sheetId="7" state="hidden" r:id="rId4"/>
  </sheets>
  <definedNames>
    <definedName name="_xlnm.Print_Area" localSheetId="3">Disbursement!$A$1:$AQ$59</definedName>
    <definedName name="_xlnm.Print_Area" localSheetId="2">'Non-Procur'!$A$1:$E$14</definedName>
    <definedName name="_xlnm.Print_Titles" localSheetId="3">Disbursement!$5:$6</definedName>
    <definedName name="_xlnm.Print_Titles" localSheetId="2">'Non-Procur'!$3:$3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9" l="1"/>
  <c r="G19" i="8"/>
  <c r="G18" i="8"/>
  <c r="G17" i="8"/>
  <c r="G16" i="8" s="1"/>
  <c r="G13" i="8"/>
  <c r="G14" i="8"/>
  <c r="G15" i="8"/>
  <c r="G10" i="8"/>
  <c r="G9" i="8"/>
  <c r="G8" i="8"/>
  <c r="G7" i="8" l="1"/>
  <c r="G12" i="8"/>
  <c r="G20" i="8" s="1"/>
  <c r="F12" i="9"/>
  <c r="B42" i="7"/>
  <c r="H42" i="7"/>
  <c r="H53" i="7"/>
  <c r="B54" i="7"/>
  <c r="B53" i="7"/>
  <c r="AK50" i="7"/>
  <c r="AL50" i="7"/>
  <c r="AM50" i="7"/>
  <c r="AJ44" i="7"/>
  <c r="AL44" i="7"/>
  <c r="AM44" i="7"/>
  <c r="AF44" i="7"/>
  <c r="AI38" i="7"/>
  <c r="AJ38" i="7"/>
  <c r="AK38" i="7"/>
  <c r="AL38" i="7"/>
  <c r="AM38" i="7"/>
  <c r="AH38" i="7"/>
  <c r="AH36" i="7"/>
  <c r="AI36" i="7"/>
  <c r="AJ36" i="7"/>
  <c r="AK36" i="7"/>
  <c r="AL36" i="7"/>
  <c r="AM36" i="7"/>
  <c r="AG36" i="7"/>
  <c r="AB52" i="7"/>
  <c r="AN52" i="7"/>
  <c r="X52" i="7"/>
  <c r="V40" i="7"/>
  <c r="V38" i="7"/>
  <c r="T38" i="7"/>
  <c r="V36" i="7"/>
  <c r="T36" i="7"/>
  <c r="V34" i="7"/>
  <c r="AG34" i="7"/>
  <c r="AH34" i="7"/>
  <c r="AI34" i="7"/>
  <c r="AJ34" i="7"/>
  <c r="AK34" i="7"/>
  <c r="AL34" i="7"/>
  <c r="AM34" i="7"/>
  <c r="AF34" i="7"/>
  <c r="AT8" i="7"/>
  <c r="AU8" i="7"/>
  <c r="U30" i="7"/>
  <c r="U18" i="7"/>
  <c r="U22" i="7"/>
  <c r="U20" i="7"/>
  <c r="V18" i="7"/>
  <c r="G30" i="7"/>
  <c r="H30" i="7" s="1"/>
  <c r="D30" i="7"/>
  <c r="V28" i="7"/>
  <c r="U28" i="7"/>
  <c r="J28" i="7"/>
  <c r="K28" i="7" s="1"/>
  <c r="L28" i="7" s="1"/>
  <c r="M28" i="7" s="1"/>
  <c r="N28" i="7" s="1"/>
  <c r="O28" i="7" s="1"/>
  <c r="P28" i="7" s="1"/>
  <c r="Q28" i="7" s="1"/>
  <c r="R28" i="7" s="1"/>
  <c r="G28" i="7"/>
  <c r="H28" i="7"/>
  <c r="AH28" i="7" s="1"/>
  <c r="E28" i="7"/>
  <c r="D28" i="7"/>
  <c r="B28" i="7"/>
  <c r="V26" i="7"/>
  <c r="U26" i="7"/>
  <c r="J26" i="7"/>
  <c r="K26" i="7" s="1"/>
  <c r="L26" i="7" s="1"/>
  <c r="M26" i="7" s="1"/>
  <c r="N26" i="7" s="1"/>
  <c r="O26" i="7" s="1"/>
  <c r="P26" i="7" s="1"/>
  <c r="Q26" i="7" s="1"/>
  <c r="R26" i="7" s="1"/>
  <c r="G26" i="7"/>
  <c r="H26" i="7" s="1"/>
  <c r="E26" i="7"/>
  <c r="D26" i="7"/>
  <c r="B26" i="7"/>
  <c r="V24" i="7"/>
  <c r="U24" i="7"/>
  <c r="J24" i="7"/>
  <c r="K24" i="7" s="1"/>
  <c r="L24" i="7" s="1"/>
  <c r="M24" i="7" s="1"/>
  <c r="N24" i="7" s="1"/>
  <c r="O24" i="7" s="1"/>
  <c r="P24" i="7" s="1"/>
  <c r="Q24" i="7" s="1"/>
  <c r="R24" i="7" s="1"/>
  <c r="G24" i="7"/>
  <c r="H24" i="7" s="1"/>
  <c r="E24" i="7"/>
  <c r="D24" i="7"/>
  <c r="B24" i="7"/>
  <c r="V22" i="7"/>
  <c r="J22" i="7"/>
  <c r="K22" i="7" s="1"/>
  <c r="L22" i="7" s="1"/>
  <c r="M22" i="7" s="1"/>
  <c r="N22" i="7" s="1"/>
  <c r="O22" i="7" s="1"/>
  <c r="P22" i="7" s="1"/>
  <c r="Q22" i="7" s="1"/>
  <c r="R22" i="7" s="1"/>
  <c r="G22" i="7"/>
  <c r="H22" i="7" s="1"/>
  <c r="E22" i="7"/>
  <c r="D22" i="7"/>
  <c r="B22" i="7"/>
  <c r="V20" i="7"/>
  <c r="J20" i="7"/>
  <c r="K20" i="7" s="1"/>
  <c r="L20" i="7" s="1"/>
  <c r="M20" i="7" s="1"/>
  <c r="P20" i="7" s="1"/>
  <c r="Q20" i="7" s="1"/>
  <c r="R20" i="7" s="1"/>
  <c r="E20" i="7"/>
  <c r="D20" i="7"/>
  <c r="B20" i="7"/>
  <c r="J18" i="7"/>
  <c r="K18" i="7" s="1"/>
  <c r="L18" i="7" s="1"/>
  <c r="M18" i="7" s="1"/>
  <c r="P18" i="7" s="1"/>
  <c r="Q18" i="7" s="1"/>
  <c r="R18" i="7" s="1"/>
  <c r="E18" i="7"/>
  <c r="B18" i="7"/>
  <c r="V16" i="7"/>
  <c r="U16" i="7"/>
  <c r="J16" i="7"/>
  <c r="K16" i="7" s="1"/>
  <c r="L16" i="7" s="1"/>
  <c r="M16" i="7" s="1"/>
  <c r="P16" i="7" s="1"/>
  <c r="Q16" i="7" s="1"/>
  <c r="R16" i="7" s="1"/>
  <c r="E16" i="7"/>
  <c r="B16" i="7"/>
  <c r="J14" i="7"/>
  <c r="K14" i="7" s="1"/>
  <c r="L14" i="7" s="1"/>
  <c r="M14" i="7" s="1"/>
  <c r="N14" i="7" s="1"/>
  <c r="O14" i="7" s="1"/>
  <c r="P14" i="7" s="1"/>
  <c r="Q14" i="7" s="1"/>
  <c r="R14" i="7" s="1"/>
  <c r="G14" i="7"/>
  <c r="H14" i="7" s="1"/>
  <c r="D14" i="7"/>
  <c r="V12" i="7"/>
  <c r="U12" i="7"/>
  <c r="J12" i="7"/>
  <c r="K12" i="7" s="1"/>
  <c r="Q12" i="7" s="1"/>
  <c r="R12" i="7" s="1"/>
  <c r="G12" i="7"/>
  <c r="H12" i="7" s="1"/>
  <c r="AB12" i="7" s="1"/>
  <c r="AB32" i="7" s="1"/>
  <c r="V10" i="7"/>
  <c r="U10" i="7"/>
  <c r="J10" i="7"/>
  <c r="K10" i="7" s="1"/>
  <c r="L10" i="7" s="1"/>
  <c r="M10" i="7" s="1"/>
  <c r="P10" i="7" s="1"/>
  <c r="Q10" i="7" s="1"/>
  <c r="R10" i="7" s="1"/>
  <c r="E10" i="7"/>
  <c r="D10" i="7"/>
  <c r="V8" i="7"/>
  <c r="U8" i="7"/>
  <c r="J8" i="7"/>
  <c r="K8" i="7" s="1"/>
  <c r="L8" i="7" s="1"/>
  <c r="M8" i="7" s="1"/>
  <c r="N8" i="7" s="1"/>
  <c r="O8" i="7" s="1"/>
  <c r="P8" i="7" s="1"/>
  <c r="Q8" i="7" s="1"/>
  <c r="R8" i="7" s="1"/>
  <c r="E8" i="7"/>
  <c r="D8" i="7"/>
  <c r="T3" i="7"/>
  <c r="C13" i="6"/>
  <c r="C17" i="6"/>
  <c r="D5" i="6"/>
  <c r="D4" i="6" s="1"/>
  <c r="D14" i="6" s="1"/>
  <c r="B5" i="6"/>
  <c r="B55" i="7" s="1"/>
  <c r="D7" i="6"/>
  <c r="U36" i="7"/>
  <c r="U38" i="7"/>
  <c r="C9" i="6"/>
  <c r="C8" i="6" s="1"/>
  <c r="C5" i="6"/>
  <c r="C4" i="6" s="1"/>
  <c r="C11" i="6"/>
  <c r="C10" i="6" s="1"/>
  <c r="H54" i="7" s="1"/>
  <c r="AF54" i="7" s="1"/>
  <c r="B11" i="6"/>
  <c r="H40" i="7"/>
  <c r="AH40" i="7" s="1"/>
  <c r="H46" i="7"/>
  <c r="AG46" i="7" s="1"/>
  <c r="H48" i="7"/>
  <c r="H50" i="7"/>
  <c r="AG50" i="7" s="1"/>
  <c r="V14" i="7"/>
  <c r="D6" i="6"/>
  <c r="E9" i="6"/>
  <c r="B9" i="6"/>
  <c r="B6" i="6"/>
  <c r="AJ40" i="7"/>
  <c r="AK40" i="7"/>
  <c r="U40" i="7"/>
  <c r="AG48" i="7"/>
  <c r="B40" i="7"/>
  <c r="T40" i="7"/>
  <c r="G18" i="7"/>
  <c r="H18" i="7"/>
  <c r="AN18" i="7" s="1"/>
  <c r="U34" i="7"/>
  <c r="T34" i="7"/>
  <c r="C12" i="6"/>
  <c r="T14" i="7"/>
  <c r="U14" i="7" s="1"/>
  <c r="G8" i="7"/>
  <c r="G20" i="7"/>
  <c r="H20" i="7" s="1"/>
  <c r="G16" i="7"/>
  <c r="H16" i="7" s="1"/>
  <c r="G10" i="7"/>
  <c r="H10" i="7" s="1"/>
  <c r="H8" i="7"/>
  <c r="AM8" i="7" s="1"/>
  <c r="G32" i="7"/>
  <c r="AK8" i="7"/>
  <c r="AG40" i="7" l="1"/>
  <c r="AG24" i="7"/>
  <c r="AF24" i="7"/>
  <c r="AF52" i="7"/>
  <c r="AG8" i="7"/>
  <c r="H55" i="7"/>
  <c r="AF55" i="7" s="1"/>
  <c r="AN8" i="7"/>
  <c r="AN32" i="7" s="1"/>
  <c r="AI18" i="7"/>
  <c r="AF22" i="7"/>
  <c r="AI22" i="7"/>
  <c r="AJ22" i="7"/>
  <c r="AE22" i="7"/>
  <c r="AM22" i="7"/>
  <c r="AD22" i="7"/>
  <c r="AE14" i="7"/>
  <c r="AJ14" i="7"/>
  <c r="AK14" i="7"/>
  <c r="AF14" i="7"/>
  <c r="AG14" i="7"/>
  <c r="AN14" i="7"/>
  <c r="AO14" i="7"/>
  <c r="AD14" i="7"/>
  <c r="AJ52" i="7"/>
  <c r="AF8" i="7"/>
  <c r="AF32" i="7" s="1"/>
  <c r="S8" i="7"/>
  <c r="AL8" i="7"/>
  <c r="AK18" i="7"/>
  <c r="AB18" i="7"/>
  <c r="AD12" i="7"/>
  <c r="AK24" i="7"/>
  <c r="AJ24" i="7"/>
  <c r="C15" i="6"/>
  <c r="AJ8" i="7"/>
  <c r="AJ32" i="7" s="1"/>
  <c r="AI8" i="7"/>
  <c r="AH8" i="7"/>
  <c r="AD18" i="7"/>
  <c r="AJ18" i="7"/>
  <c r="AE12" i="7"/>
  <c r="H32" i="7"/>
  <c r="AL18" i="7"/>
  <c r="AC18" i="7"/>
  <c r="AI28" i="7"/>
  <c r="AN55" i="7"/>
  <c r="AM10" i="7"/>
  <c r="AL10" i="7"/>
  <c r="AF10" i="7"/>
  <c r="AG10" i="7"/>
  <c r="AJ10" i="7"/>
  <c r="S10" i="7"/>
  <c r="AI10" i="7"/>
  <c r="AH10" i="7"/>
  <c r="AK10" i="7"/>
  <c r="AN10" i="7"/>
  <c r="AD20" i="7"/>
  <c r="AF20" i="7"/>
  <c r="AH20" i="7"/>
  <c r="AQ20" i="7"/>
  <c r="AN20" i="7"/>
  <c r="AP20" i="7"/>
  <c r="AB20" i="7"/>
  <c r="AJ20" i="7"/>
  <c r="AL20" i="7"/>
  <c r="AK16" i="7"/>
  <c r="AI16" i="7"/>
  <c r="AJ16" i="7"/>
  <c r="AG16" i="7"/>
  <c r="AH16" i="7"/>
  <c r="AH26" i="7"/>
  <c r="AD26" i="7"/>
  <c r="AE26" i="7"/>
  <c r="AF26" i="7"/>
  <c r="AG26" i="7"/>
  <c r="AL30" i="7"/>
  <c r="AH30" i="7"/>
  <c r="AD30" i="7"/>
  <c r="AK30" i="7"/>
  <c r="AG30" i="7"/>
  <c r="AC30" i="7"/>
  <c r="AB30" i="7"/>
  <c r="AJ30" i="7"/>
  <c r="AF30" i="7"/>
  <c r="AM30" i="7"/>
  <c r="AI30" i="7"/>
  <c r="AE30" i="7"/>
  <c r="C14" i="6"/>
  <c r="C19" i="6" s="1"/>
  <c r="D19" i="6" s="1"/>
  <c r="C16" i="6"/>
  <c r="AG18" i="7"/>
  <c r="AO18" i="7"/>
  <c r="AH18" i="7"/>
  <c r="AE18" i="7"/>
  <c r="AM18" i="7"/>
  <c r="AA18" i="7"/>
  <c r="AF18" i="7"/>
  <c r="H52" i="7"/>
  <c r="AM40" i="7"/>
  <c r="AI40" i="7"/>
  <c r="AL40" i="7"/>
  <c r="AI14" i="7"/>
  <c r="AM14" i="7"/>
  <c r="AQ14" i="7"/>
  <c r="AA12" i="7"/>
  <c r="X32" i="7" s="1"/>
  <c r="AH14" i="7"/>
  <c r="AL14" i="7"/>
  <c r="AP14" i="7"/>
  <c r="AC12" i="7"/>
  <c r="AH22" i="7"/>
  <c r="AL22" i="7"/>
  <c r="AI24" i="7"/>
  <c r="AM24" i="7"/>
  <c r="AJ28" i="7"/>
  <c r="AG22" i="7"/>
  <c r="AK22" i="7"/>
  <c r="AH24" i="7"/>
  <c r="AL24" i="7"/>
  <c r="AG28" i="7"/>
  <c r="AF28" i="7"/>
  <c r="AJ54" i="7"/>
  <c r="AJ55" i="7"/>
  <c r="H56" i="7" l="1"/>
  <c r="D21" i="6"/>
  <c r="AN57" i="7"/>
  <c r="AB57" i="7"/>
  <c r="X59" i="7"/>
  <c r="AN53" i="7"/>
  <c r="AN56" i="7"/>
  <c r="AB53" i="7"/>
  <c r="AB56" i="7"/>
  <c r="AJ57" i="7"/>
  <c r="AF57" i="7"/>
  <c r="AJ58" i="7"/>
  <c r="AN58" i="7"/>
  <c r="AJ53" i="7"/>
  <c r="AJ56" i="7"/>
  <c r="AF53" i="7"/>
  <c r="AF56" i="7"/>
  <c r="X58" i="7"/>
  <c r="AB58" i="7"/>
  <c r="AF58" i="7"/>
  <c r="X53" i="7"/>
  <c r="X56" i="7"/>
  <c r="X57" i="7"/>
  <c r="AB59" i="7"/>
  <c r="AF59" i="7"/>
  <c r="AJ59" i="7"/>
  <c r="AN59" i="7"/>
</calcChain>
</file>

<file path=xl/sharedStrings.xml><?xml version="1.0" encoding="utf-8"?>
<sst xmlns="http://schemas.openxmlformats.org/spreadsheetml/2006/main" count="364" uniqueCount="176">
  <si>
    <t>No</t>
  </si>
  <si>
    <t>Description</t>
  </si>
  <si>
    <t>Type of Proc</t>
  </si>
  <si>
    <t>Proc Method</t>
  </si>
  <si>
    <t>Type of Bank's review</t>
  </si>
  <si>
    <t>Est Cost 
USD</t>
  </si>
  <si>
    <t>Contract start</t>
  </si>
  <si>
    <t>Contract finish</t>
  </si>
  <si>
    <t>Remark</t>
  </si>
  <si>
    <t>Bid invitation</t>
  </si>
  <si>
    <t>QCBS</t>
  </si>
  <si>
    <t>BRT-CW1</t>
  </si>
  <si>
    <t>Total</t>
  </si>
  <si>
    <t>Letter of invitation</t>
  </si>
  <si>
    <t>Proposal submission/opening</t>
  </si>
  <si>
    <t>REOI</t>
  </si>
  <si>
    <t>Preparation of  cost estimation, RFP and evaluation of EOI</t>
  </si>
  <si>
    <t>CQS</t>
  </si>
  <si>
    <t>Draft BD completion</t>
  </si>
  <si>
    <t>Bank NOL</t>
  </si>
  <si>
    <t>Bank  NOL to BER</t>
  </si>
  <si>
    <t>Contract signing</t>
  </si>
  <si>
    <t>CS</t>
  </si>
  <si>
    <t>Technical Proposal evaluation report</t>
  </si>
  <si>
    <t>Bank NOLto TER</t>
  </si>
  <si>
    <t>Combined Ev. Report</t>
  </si>
  <si>
    <t>Draft Negotiation contract</t>
  </si>
  <si>
    <t>Type of contract</t>
  </si>
  <si>
    <t>Package name</t>
  </si>
  <si>
    <t>Under Ho Chi Minh City Green Transport Development Project</t>
  </si>
  <si>
    <t>Bid submission/
opening</t>
  </si>
  <si>
    <t>BRT-CS1</t>
  </si>
  <si>
    <t>BRT-CS2</t>
  </si>
  <si>
    <t>CNG re-fuelling equipment</t>
  </si>
  <si>
    <t>BRT-G3</t>
  </si>
  <si>
    <t>BRT-G1</t>
  </si>
  <si>
    <t>BRT-G2</t>
  </si>
  <si>
    <t>Time-based</t>
  </si>
  <si>
    <t>BRT-CS3</t>
  </si>
  <si>
    <t>BRT-CS4</t>
  </si>
  <si>
    <t>BRT-CS5</t>
  </si>
  <si>
    <t>BRT-CS6</t>
  </si>
  <si>
    <t>BRT-CS7</t>
  </si>
  <si>
    <t>BRT-CS8</t>
  </si>
  <si>
    <t>BRT-CS11</t>
  </si>
  <si>
    <t>(18 months)</t>
  </si>
  <si>
    <t>BRT-CS9</t>
  </si>
  <si>
    <t>BRT-CS10</t>
  </si>
  <si>
    <t>_</t>
  </si>
  <si>
    <t>Civil work</t>
  </si>
  <si>
    <t>BRT-CW2</t>
  </si>
  <si>
    <t>Loan Interest</t>
  </si>
  <si>
    <t>Package No.</t>
  </si>
  <si>
    <t>Lump-Sum</t>
  </si>
  <si>
    <t>BRT-G4</t>
  </si>
  <si>
    <t>BRT-G5</t>
  </si>
  <si>
    <t>Prior</t>
  </si>
  <si>
    <t>Post</t>
  </si>
  <si>
    <t>Total cost for consultant service</t>
  </si>
  <si>
    <t>Training</t>
  </si>
  <si>
    <t>Procur Method</t>
  </si>
  <si>
    <t>Prior/Post</t>
  </si>
  <si>
    <t>(a month)</t>
  </si>
  <si>
    <t>(2 months)</t>
  </si>
  <si>
    <t>WB Loan
(USD)</t>
  </si>
  <si>
    <t>Local Fund
(USD)</t>
  </si>
  <si>
    <t>Construction of Thu Thiem Technical facility, Rach Chiec Terminal, interchange station, and CNG re-fuelling station</t>
  </si>
  <si>
    <t>BRT buses</t>
  </si>
  <si>
    <t>Office Equipment for DOT, MOCPT, Traffic Police and UCCI</t>
  </si>
  <si>
    <t>Office furniture for DOT, MOCPT, Traffic police and UCCI</t>
  </si>
  <si>
    <t>BRT-G6</t>
  </si>
  <si>
    <t>Specialist patrol and surveillance equipment for the Traffic Police</t>
  </si>
  <si>
    <t>EIA/EMP monitoring</t>
  </si>
  <si>
    <t>RAP Monitoring</t>
  </si>
  <si>
    <t>Consulting services for supervision of construction works, installation, testing and commisioning of equipment and ITS</t>
  </si>
  <si>
    <t xml:space="preserve">Consulting services of Implementation support </t>
  </si>
  <si>
    <t>Unallocated</t>
  </si>
  <si>
    <t>NON-PROCUREMENT or NOT DETERMINED YET or UNALLOCATED</t>
  </si>
  <si>
    <t>Est Cost 
mil USD</t>
  </si>
  <si>
    <t>I</t>
  </si>
  <si>
    <t>II</t>
  </si>
  <si>
    <t>III</t>
  </si>
  <si>
    <t xml:space="preserve">Non-procurement </t>
  </si>
  <si>
    <t>Remain of component 2</t>
  </si>
  <si>
    <t>Remain of component 1</t>
  </si>
  <si>
    <t>Consultant Service</t>
  </si>
  <si>
    <t>Not determined procurement method yet</t>
  </si>
  <si>
    <t>Construction of BRT lanes, perdestrian bridges, station, adjacent parking areas</t>
  </si>
  <si>
    <t>Project management costs</t>
  </si>
  <si>
    <t>Procurement funded by Local fund</t>
  </si>
  <si>
    <t xml:space="preserve">(FS, Consul. preparing Cost Estimate, CE appraisal Consul., etc.) </t>
  </si>
  <si>
    <t>(15 months)</t>
  </si>
  <si>
    <t>IC</t>
  </si>
  <si>
    <t>CQS/IC</t>
  </si>
  <si>
    <t>Responsibility for preparing TOR, Procurement procedure</t>
  </si>
  <si>
    <t>DD Consul.</t>
  </si>
  <si>
    <t>Mr.Alan</t>
  </si>
  <si>
    <t>Mr.Alan (Only TOR)</t>
  </si>
  <si>
    <t>BRT-CS4 Consul.</t>
  </si>
  <si>
    <t>UCCI</t>
  </si>
  <si>
    <t>Media Consul.</t>
  </si>
  <si>
    <t>Civil works and Goods</t>
  </si>
  <si>
    <t>IV</t>
  </si>
  <si>
    <t>Sub-Total cost for consultant service</t>
  </si>
  <si>
    <t>Sub-Total cost for cilvil works and goods</t>
  </si>
  <si>
    <t>Contract value
(=ECx90%)</t>
  </si>
  <si>
    <t>36 months</t>
  </si>
  <si>
    <t>Consultant Service &amp; Training</t>
  </si>
  <si>
    <t>Cumulative</t>
  </si>
  <si>
    <t>Cumulative (mil USD)</t>
  </si>
  <si>
    <t>Cumulative (%)</t>
  </si>
  <si>
    <t>Total project cost - Annual disbursement</t>
  </si>
  <si>
    <t xml:space="preserve">GENERAL DISBURSEMENT PLAN </t>
  </si>
  <si>
    <t>BRT-G7</t>
  </si>
  <si>
    <t>Proposal submission/
opening</t>
  </si>
  <si>
    <t>Total cost of Goods and Works</t>
  </si>
  <si>
    <t>Lump sum</t>
  </si>
  <si>
    <t>Combined Evaluation Report</t>
  </si>
  <si>
    <t>PROCUREMENT PLAN OF CONSULTING SERVICES</t>
  </si>
  <si>
    <t>TOR</t>
  </si>
  <si>
    <t xml:space="preserve">Evaluation of EOIs, draft RFP </t>
  </si>
  <si>
    <t>RfP issuance</t>
  </si>
  <si>
    <t>Technical Proposal evaluation report (TER)</t>
  </si>
  <si>
    <t>Bank NOL to TER</t>
  </si>
  <si>
    <t>Bank NOL to draft contract</t>
  </si>
  <si>
    <t>Draft Negotiated contract</t>
  </si>
  <si>
    <t>Contract period</t>
  </si>
  <si>
    <t>Goods</t>
  </si>
  <si>
    <t xml:space="preserve"> PROCUREMENT PLAN of GOODS, WORKS and Non-CS</t>
  </si>
  <si>
    <t xml:space="preserve">RFB (Open, National, Single Stage One Envelope)  </t>
  </si>
  <si>
    <t>PQ/Initial Selection</t>
  </si>
  <si>
    <t>Bid evaluation report (BER)</t>
  </si>
  <si>
    <t>15 months</t>
  </si>
  <si>
    <t>Component 1</t>
  </si>
  <si>
    <t>4 months</t>
  </si>
  <si>
    <t>Civil work supervision consulting</t>
  </si>
  <si>
    <t>42 months</t>
  </si>
  <si>
    <t>HUST-CW01</t>
  </si>
  <si>
    <t>HUST-G01</t>
  </si>
  <si>
    <t>DD &amp; cost estimate consultancy for C7 building</t>
  </si>
  <si>
    <t xml:space="preserve"> Equipment installation supervision consultancy</t>
  </si>
  <si>
    <t>Component 3</t>
  </si>
  <si>
    <t>HUST-G02</t>
  </si>
  <si>
    <t>Lot 1</t>
  </si>
  <si>
    <t>Lot 2</t>
  </si>
  <si>
    <t>Lot 3</t>
  </si>
  <si>
    <t xml:space="preserve">RFB (Open, International, Single Stage One Envelope)  </t>
  </si>
  <si>
    <t>HUST-G03</t>
  </si>
  <si>
    <t>Under  Supporting forAutonomous Higher Education Project (SAHEP)</t>
  </si>
  <si>
    <t>HUST-CS-01</t>
  </si>
  <si>
    <t>HUST-CS-02</t>
  </si>
  <si>
    <t>HUST-CS-03</t>
  </si>
  <si>
    <t>HUST-CS-04</t>
  </si>
  <si>
    <t>Financial Auditing</t>
  </si>
  <si>
    <t xml:space="preserve"> Laboratories of environmental catalysis materials and microscopy &amp; microanalysis materials</t>
  </si>
  <si>
    <t xml:space="preserve"> Laboratories of electronic materials and biomedical materials</t>
  </si>
  <si>
    <t>Labs of communication research; integrated circuits &amp; embedded system; biomedical engineering</t>
  </si>
  <si>
    <t xml:space="preserve"> Laboratories of Electrical and Electronic Circuits; Power Electronics and Converters; Electromechanical Systems; Communication Systems and Engineering</t>
  </si>
  <si>
    <t xml:space="preserve"> Laboratories of Measurement Techniques; Actuators; Control Engineering; Signal Processing</t>
  </si>
  <si>
    <t xml:space="preserve"> Laboratories of Digital System Design; Design and Simulation Mecatronic  Systems; Electrical Machines and Electromechanical Conversion; Mechatronic Workshops</t>
  </si>
  <si>
    <t>HUST-G04</t>
  </si>
  <si>
    <t>NA</t>
  </si>
  <si>
    <t>Consulting of Static compression &amp; Subsidence monitoring of C7</t>
  </si>
  <si>
    <t xml:space="preserve"> Laboratories of functional polyme materials, ceramic materials, metallic, alloys &amp; composite materials</t>
  </si>
  <si>
    <t xml:space="preserve"> Laboratories of Design and Control of Mechatronic Systems &amp; multi agent control Systems</t>
  </si>
  <si>
    <t xml:space="preserve"> Laboratories of Electric Machine Design; Sensor and Power Conversion</t>
  </si>
  <si>
    <t>HUST-CW02</t>
  </si>
  <si>
    <t>Works</t>
  </si>
  <si>
    <t>5 months</t>
  </si>
  <si>
    <t xml:space="preserve"> Construction of C7 building</t>
  </si>
  <si>
    <t>Time based</t>
  </si>
  <si>
    <t>Equipments for labs in the area of Material science (Improved research)</t>
  </si>
  <si>
    <t>Equipments for labs in the area of EE &amp; mechatronics  (Improved research)</t>
  </si>
  <si>
    <t xml:space="preserve"> Laboratories of Materials Fundamentals; Materials Synthesis and Processing &amp; Materials Simulation (Improved teaching)</t>
  </si>
  <si>
    <t>Equipments for labs in the area of EE &amp; mechatronics)  (Improved teaching)</t>
  </si>
  <si>
    <t>Demolishment of old buildings for new C7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</si>
</sst>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[$-409]mmm\-yy;@"/>
    <numFmt numFmtId="165" formatCode="[$-409]d/mmm/yy;@"/>
    <numFmt numFmtId="166" formatCode="_(* #,##0_);_(* \(#,##0\);_(* &quot;-&quot;??_);_(@_)"/>
    <numFmt numFmtId="167" formatCode="[$-409]dd\-mmm\-yy;@"/>
    <numFmt numFmtId="168" formatCode="[$-409]d\-mmm\-yy;@"/>
    <numFmt numFmtId="169" formatCode="#,##0.000"/>
    <numFmt numFmtId="170" formatCode="0.0%"/>
    <numFmt numFmtId="171" formatCode="0.000"/>
    <numFmt numFmtId="172" formatCode="0.00000"/>
    <numFmt numFmtId="173" formatCode="[$-409]d\-m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VNI-Times"/>
    </font>
    <font>
      <sz val="12"/>
      <name val="VNI-Times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VNI-Times"/>
    </font>
    <font>
      <sz val="12"/>
      <color rgb="FFC00000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4" fontId="2" fillId="4" borderId="6" xfId="0" quotePrefix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0" borderId="0" xfId="0" applyFont="1" applyBorder="1"/>
    <xf numFmtId="3" fontId="8" fillId="4" borderId="7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/>
    <xf numFmtId="3" fontId="7" fillId="3" borderId="0" xfId="0" applyNumberFormat="1" applyFont="1" applyFill="1" applyAlignment="1">
      <alignment horizontal="right"/>
    </xf>
    <xf numFmtId="168" fontId="10" fillId="2" borderId="7" xfId="0" applyNumberFormat="1" applyFont="1" applyFill="1" applyBorder="1" applyAlignment="1">
      <alignment horizontal="center" vertical="center" wrapText="1"/>
    </xf>
    <xf numFmtId="168" fontId="10" fillId="2" borderId="7" xfId="0" quotePrefix="1" applyNumberFormat="1" applyFont="1" applyFill="1" applyBorder="1" applyAlignment="1">
      <alignment horizontal="center" vertical="center" wrapText="1"/>
    </xf>
    <xf numFmtId="3" fontId="7" fillId="2" borderId="7" xfId="0" quotePrefix="1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0" fillId="0" borderId="0" xfId="0" applyFont="1" applyFill="1"/>
    <xf numFmtId="3" fontId="18" fillId="2" borderId="7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164" fontId="3" fillId="2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0" fontId="19" fillId="0" borderId="0" xfId="0" applyFont="1" applyBorder="1"/>
    <xf numFmtId="3" fontId="15" fillId="2" borderId="0" xfId="0" applyNumberFormat="1" applyFont="1" applyFill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37" fontId="16" fillId="2" borderId="0" xfId="1" applyNumberFormat="1" applyFont="1" applyFill="1" applyBorder="1" applyAlignment="1"/>
    <xf numFmtId="0" fontId="4" fillId="2" borderId="0" xfId="0" applyFont="1" applyFill="1" applyBorder="1" applyAlignment="1"/>
    <xf numFmtId="0" fontId="10" fillId="2" borderId="7" xfId="0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right"/>
    </xf>
    <xf numFmtId="168" fontId="3" fillId="2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3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31" xfId="0" applyFont="1" applyFill="1" applyBorder="1"/>
    <xf numFmtId="0" fontId="10" fillId="2" borderId="7" xfId="0" applyFont="1" applyFill="1" applyBorder="1"/>
    <xf numFmtId="0" fontId="3" fillId="0" borderId="7" xfId="0" applyFont="1" applyFill="1" applyBorder="1"/>
    <xf numFmtId="0" fontId="10" fillId="0" borderId="7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3" fillId="2" borderId="29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 wrapText="1"/>
    </xf>
    <xf numFmtId="2" fontId="10" fillId="2" borderId="7" xfId="0" quotePrefix="1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/>
    </xf>
    <xf numFmtId="0" fontId="3" fillId="6" borderId="7" xfId="0" applyFont="1" applyFill="1" applyBorder="1"/>
    <xf numFmtId="9" fontId="3" fillId="7" borderId="7" xfId="0" applyNumberFormat="1" applyFont="1" applyFill="1" applyBorder="1"/>
    <xf numFmtId="0" fontId="3" fillId="2" borderId="11" xfId="0" applyFont="1" applyFill="1" applyBorder="1"/>
    <xf numFmtId="0" fontId="3" fillId="0" borderId="11" xfId="0" applyFont="1" applyFill="1" applyBorder="1"/>
    <xf numFmtId="0" fontId="10" fillId="0" borderId="1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0" fillId="2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2" fillId="3" borderId="9" xfId="0" applyFont="1" applyFill="1" applyBorder="1"/>
    <xf numFmtId="0" fontId="3" fillId="6" borderId="11" xfId="0" applyFont="1" applyFill="1" applyBorder="1"/>
    <xf numFmtId="9" fontId="3" fillId="7" borderId="11" xfId="0" applyNumberFormat="1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9" fontId="3" fillId="7" borderId="8" xfId="0" applyNumberFormat="1" applyFont="1" applyFill="1" applyBorder="1"/>
    <xf numFmtId="2" fontId="3" fillId="6" borderId="8" xfId="0" applyNumberFormat="1" applyFont="1" applyFill="1" applyBorder="1"/>
    <xf numFmtId="9" fontId="3" fillId="7" borderId="9" xfId="0" applyNumberFormat="1" applyFont="1" applyFill="1" applyBorder="1"/>
    <xf numFmtId="0" fontId="3" fillId="2" borderId="10" xfId="0" applyFont="1" applyFill="1" applyBorder="1"/>
    <xf numFmtId="2" fontId="3" fillId="6" borderId="7" xfId="0" applyNumberFormat="1" applyFont="1" applyFill="1" applyBorder="1"/>
    <xf numFmtId="9" fontId="3" fillId="7" borderId="8" xfId="0" applyNumberFormat="1" applyFont="1" applyFill="1" applyBorder="1" applyAlignment="1">
      <alignment horizontal="left"/>
    </xf>
    <xf numFmtId="9" fontId="3" fillId="7" borderId="7" xfId="0" applyNumberFormat="1" applyFont="1" applyFill="1" applyBorder="1" applyAlignment="1">
      <alignment horizontal="left"/>
    </xf>
    <xf numFmtId="9" fontId="3" fillId="7" borderId="9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right"/>
    </xf>
    <xf numFmtId="170" fontId="3" fillId="7" borderId="7" xfId="0" applyNumberFormat="1" applyFont="1" applyFill="1" applyBorder="1"/>
    <xf numFmtId="0" fontId="3" fillId="2" borderId="20" xfId="0" applyFont="1" applyFill="1" applyBorder="1" applyAlignment="1">
      <alignment horizontal="center" vertical="center"/>
    </xf>
    <xf numFmtId="2" fontId="3" fillId="6" borderId="11" xfId="0" applyNumberFormat="1" applyFont="1" applyFill="1" applyBorder="1"/>
    <xf numFmtId="9" fontId="3" fillId="7" borderId="11" xfId="0" applyNumberFormat="1" applyFont="1" applyFill="1" applyBorder="1" applyAlignment="1">
      <alignment horizontal="left"/>
    </xf>
    <xf numFmtId="170" fontId="3" fillId="7" borderId="11" xfId="0" applyNumberFormat="1" applyFont="1" applyFill="1" applyBorder="1"/>
    <xf numFmtId="0" fontId="2" fillId="3" borderId="33" xfId="0" applyFont="1" applyFill="1" applyBorder="1"/>
    <xf numFmtId="0" fontId="2" fillId="3" borderId="15" xfId="0" applyFont="1" applyFill="1" applyBorder="1"/>
    <xf numFmtId="0" fontId="2" fillId="3" borderId="25" xfId="0" applyFont="1" applyFill="1" applyBorder="1"/>
    <xf numFmtId="170" fontId="3" fillId="7" borderId="8" xfId="0" applyNumberFormat="1" applyFont="1" applyFill="1" applyBorder="1"/>
    <xf numFmtId="170" fontId="3" fillId="7" borderId="9" xfId="0" applyNumberFormat="1" applyFont="1" applyFill="1" applyBorder="1"/>
    <xf numFmtId="2" fontId="3" fillId="6" borderId="9" xfId="0" applyNumberFormat="1" applyFont="1" applyFill="1" applyBorder="1"/>
    <xf numFmtId="0" fontId="3" fillId="6" borderId="9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9" fontId="2" fillId="4" borderId="7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3" borderId="17" xfId="0" applyFont="1" applyFill="1" applyBorder="1"/>
    <xf numFmtId="0" fontId="2" fillId="3" borderId="23" xfId="0" applyFont="1" applyFill="1" applyBorder="1"/>
    <xf numFmtId="0" fontId="2" fillId="3" borderId="12" xfId="0" applyFont="1" applyFill="1" applyBorder="1"/>
    <xf numFmtId="0" fontId="2" fillId="3" borderId="24" xfId="0" applyFont="1" applyFill="1" applyBorder="1"/>
    <xf numFmtId="0" fontId="2" fillId="3" borderId="11" xfId="0" applyFont="1" applyFill="1" applyBorder="1"/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169" fontId="8" fillId="3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169" fontId="8" fillId="5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169" fontId="8" fillId="3" borderId="15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64" fontId="2" fillId="3" borderId="15" xfId="0" quotePrefix="1" applyNumberFormat="1" applyFont="1" applyFill="1" applyBorder="1" applyAlignment="1">
      <alignment horizontal="center" vertical="center" wrapText="1"/>
    </xf>
    <xf numFmtId="2" fontId="2" fillId="3" borderId="15" xfId="0" quotePrefix="1" applyNumberFormat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169" fontId="8" fillId="4" borderId="6" xfId="0" applyNumberFormat="1" applyFont="1" applyFill="1" applyBorder="1" applyAlignment="1">
      <alignment horizontal="center" vertical="center" wrapText="1"/>
    </xf>
    <xf numFmtId="2" fontId="2" fillId="4" borderId="6" xfId="0" quotePrefix="1" applyNumberFormat="1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right" vertical="center"/>
    </xf>
    <xf numFmtId="169" fontId="8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right" vertical="center"/>
    </xf>
    <xf numFmtId="164" fontId="2" fillId="5" borderId="14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164" fontId="2" fillId="5" borderId="37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164" fontId="2" fillId="5" borderId="6" xfId="0" applyNumberFormat="1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/>
    </xf>
    <xf numFmtId="0" fontId="2" fillId="0" borderId="26" xfId="0" applyFont="1" applyFill="1" applyBorder="1"/>
    <xf numFmtId="164" fontId="2" fillId="0" borderId="28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quotePrefix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167" fontId="3" fillId="0" borderId="42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horizontal="left" vertical="center" wrapText="1"/>
    </xf>
    <xf numFmtId="164" fontId="2" fillId="0" borderId="43" xfId="0" quotePrefix="1" applyNumberFormat="1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164" fontId="2" fillId="0" borderId="44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vertical="top" wrapText="1"/>
    </xf>
    <xf numFmtId="3" fontId="2" fillId="0" borderId="44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173" fontId="2" fillId="0" borderId="42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Fill="1" applyBorder="1" applyAlignment="1">
      <alignment horizontal="center" vertical="center" wrapText="1"/>
    </xf>
    <xf numFmtId="168" fontId="3" fillId="0" borderId="42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68" fontId="2" fillId="0" borderId="43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5" fontId="2" fillId="0" borderId="4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167" fontId="2" fillId="0" borderId="42" xfId="0" applyNumberFormat="1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left" vertical="center" wrapText="1"/>
    </xf>
    <xf numFmtId="3" fontId="3" fillId="0" borderId="42" xfId="0" applyNumberFormat="1" applyFont="1" applyFill="1" applyBorder="1" applyAlignment="1">
      <alignment horizontal="left" vertical="center" wrapText="1"/>
    </xf>
    <xf numFmtId="3" fontId="2" fillId="0" borderId="42" xfId="0" applyNumberFormat="1" applyFont="1" applyFill="1" applyBorder="1" applyAlignment="1">
      <alignment horizontal="left" vertical="center" wrapText="1"/>
    </xf>
    <xf numFmtId="3" fontId="2" fillId="0" borderId="43" xfId="0" applyNumberFormat="1" applyFont="1" applyFill="1" applyBorder="1" applyAlignment="1">
      <alignment horizontal="right" vertical="center" wrapText="1"/>
    </xf>
    <xf numFmtId="164" fontId="2" fillId="0" borderId="40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164" fontId="2" fillId="0" borderId="42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vertical="center" wrapText="1"/>
    </xf>
    <xf numFmtId="3" fontId="3" fillId="0" borderId="42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/>
    <xf numFmtId="3" fontId="20" fillId="0" borderId="0" xfId="0" applyNumberFormat="1" applyFont="1" applyFill="1" applyAlignment="1"/>
    <xf numFmtId="0" fontId="3" fillId="0" borderId="42" xfId="0" applyFont="1" applyFill="1" applyBorder="1" applyAlignment="1">
      <alignment wrapText="1"/>
    </xf>
    <xf numFmtId="0" fontId="3" fillId="0" borderId="42" xfId="0" applyFont="1" applyFill="1" applyBorder="1" applyAlignment="1">
      <alignment horizontal="left" wrapText="1"/>
    </xf>
    <xf numFmtId="3" fontId="3" fillId="0" borderId="4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164" fontId="2" fillId="0" borderId="41" xfId="0" applyNumberFormat="1" applyFont="1" applyFill="1" applyBorder="1" applyAlignment="1">
      <alignment horizontal="center" vertical="top" wrapText="1"/>
    </xf>
    <xf numFmtId="164" fontId="2" fillId="0" borderId="4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3" fillId="2" borderId="37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9" fontId="3" fillId="2" borderId="14" xfId="0" applyNumberFormat="1" applyFont="1" applyFill="1" applyBorder="1" applyAlignment="1">
      <alignment horizontal="center" vertical="center" wrapText="1"/>
    </xf>
    <xf numFmtId="169" fontId="3" fillId="2" borderId="15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center" vertical="center" wrapText="1"/>
    </xf>
    <xf numFmtId="164" fontId="10" fillId="0" borderId="37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69" fontId="7" fillId="2" borderId="14" xfId="0" applyNumberFormat="1" applyFont="1" applyFill="1" applyBorder="1" applyAlignment="1">
      <alignment horizontal="center" vertical="center" wrapText="1"/>
    </xf>
    <xf numFmtId="169" fontId="7" fillId="2" borderId="15" xfId="0" applyNumberFormat="1" applyFont="1" applyFill="1" applyBorder="1" applyAlignment="1">
      <alignment horizontal="center" vertical="center" wrapText="1"/>
    </xf>
    <xf numFmtId="168" fontId="3" fillId="2" borderId="14" xfId="0" applyNumberFormat="1" applyFont="1" applyFill="1" applyBorder="1" applyAlignment="1">
      <alignment horizontal="center" vertical="center" wrapText="1"/>
    </xf>
    <xf numFmtId="168" fontId="3" fillId="2" borderId="15" xfId="0" applyNumberFormat="1" applyFont="1" applyFill="1" applyBorder="1" applyAlignment="1">
      <alignment horizontal="center" vertical="center" wrapText="1"/>
    </xf>
    <xf numFmtId="164" fontId="3" fillId="2" borderId="37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1" fontId="2" fillId="4" borderId="35" xfId="0" applyNumberFormat="1" applyFont="1" applyFill="1" applyBorder="1" applyAlignment="1">
      <alignment horizontal="center" vertical="center"/>
    </xf>
    <xf numFmtId="171" fontId="2" fillId="4" borderId="31" xfId="0" applyNumberFormat="1" applyFont="1" applyFill="1" applyBorder="1" applyAlignment="1">
      <alignment horizontal="center" vertical="center"/>
    </xf>
    <xf numFmtId="171" fontId="2" fillId="4" borderId="26" xfId="0" applyNumberFormat="1" applyFont="1" applyFill="1" applyBorder="1" applyAlignment="1">
      <alignment horizontal="center" vertical="center"/>
    </xf>
    <xf numFmtId="171" fontId="2" fillId="4" borderId="18" xfId="0" applyNumberFormat="1" applyFont="1" applyFill="1" applyBorder="1" applyAlignment="1">
      <alignment horizontal="center" vertical="center"/>
    </xf>
    <xf numFmtId="171" fontId="2" fillId="4" borderId="27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8" fontId="10" fillId="2" borderId="14" xfId="0" quotePrefix="1" applyNumberFormat="1" applyFont="1" applyFill="1" applyBorder="1" applyAlignment="1">
      <alignment horizontal="center" vertical="center" wrapText="1"/>
    </xf>
    <xf numFmtId="168" fontId="10" fillId="2" borderId="15" xfId="0" quotePrefix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8" fontId="10" fillId="2" borderId="14" xfId="0" applyNumberFormat="1" applyFont="1" applyFill="1" applyBorder="1" applyAlignment="1">
      <alignment horizontal="center" vertical="center" wrapText="1"/>
    </xf>
    <xf numFmtId="168" fontId="10" fillId="2" borderId="15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69" fontId="10" fillId="2" borderId="14" xfId="0" applyNumberFormat="1" applyFont="1" applyFill="1" applyBorder="1" applyAlignment="1">
      <alignment horizontal="center" vertical="center" wrapText="1"/>
    </xf>
    <xf numFmtId="169" fontId="10" fillId="2" borderId="15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23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164" fontId="2" fillId="5" borderId="12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2" fillId="5" borderId="24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31" xfId="0" applyNumberFormat="1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22" fontId="3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171" fontId="2" fillId="4" borderId="34" xfId="0" applyNumberFormat="1" applyFont="1" applyFill="1" applyBorder="1" applyAlignment="1">
      <alignment horizontal="center" vertical="center"/>
    </xf>
    <xf numFmtId="172" fontId="2" fillId="3" borderId="34" xfId="0" applyNumberFormat="1" applyFont="1" applyFill="1" applyBorder="1" applyAlignment="1">
      <alignment horizontal="center" vertical="center"/>
    </xf>
    <xf numFmtId="172" fontId="2" fillId="3" borderId="18" xfId="0" applyNumberFormat="1" applyFont="1" applyFill="1" applyBorder="1" applyAlignment="1">
      <alignment horizontal="center" vertical="center"/>
    </xf>
    <xf numFmtId="172" fontId="2" fillId="3" borderId="27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71" fontId="2" fillId="3" borderId="34" xfId="0" applyNumberFormat="1" applyFont="1" applyFill="1" applyBorder="1" applyAlignment="1">
      <alignment horizontal="center" vertical="center"/>
    </xf>
    <xf numFmtId="171" fontId="2" fillId="3" borderId="18" xfId="0" applyNumberFormat="1" applyFont="1" applyFill="1" applyBorder="1" applyAlignment="1">
      <alignment horizontal="center" vertical="center"/>
    </xf>
    <xf numFmtId="171" fontId="2" fillId="3" borderId="27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10" fontId="2" fillId="5" borderId="34" xfId="8" applyNumberFormat="1" applyFont="1" applyFill="1" applyBorder="1" applyAlignment="1">
      <alignment horizontal="center" vertical="center"/>
    </xf>
    <xf numFmtId="10" fontId="2" fillId="5" borderId="18" xfId="8" applyNumberFormat="1" applyFont="1" applyFill="1" applyBorder="1" applyAlignment="1">
      <alignment horizontal="center" vertical="center"/>
    </xf>
    <xf numFmtId="10" fontId="2" fillId="5" borderId="27" xfId="8" applyNumberFormat="1" applyFont="1" applyFill="1" applyBorder="1" applyAlignment="1">
      <alignment horizontal="center" vertical="center"/>
    </xf>
    <xf numFmtId="171" fontId="2" fillId="5" borderId="3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10" fontId="2" fillId="5" borderId="38" xfId="8" applyNumberFormat="1" applyFont="1" applyFill="1" applyBorder="1" applyAlignment="1">
      <alignment horizontal="center" vertical="center"/>
    </xf>
    <xf numFmtId="10" fontId="2" fillId="5" borderId="1" xfId="8" applyNumberFormat="1" applyFont="1" applyFill="1" applyBorder="1" applyAlignment="1">
      <alignment horizontal="center" vertical="center"/>
    </xf>
    <xf numFmtId="10" fontId="2" fillId="5" borderId="39" xfId="8" applyNumberFormat="1" applyFont="1" applyFill="1" applyBorder="1" applyAlignment="1">
      <alignment horizontal="center" vertical="center"/>
    </xf>
  </cellXfs>
  <cellStyles count="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8" builtinId="5"/>
  </cellStyles>
  <dxfs count="0"/>
  <tableStyles count="0" defaultTableStyle="TableStyleMedium2" defaultPivotStyle="PivotStyleLight16"/>
  <colors>
    <mruColors>
      <color rgb="FFCCFF66"/>
      <color rgb="FF99FF66"/>
      <color rgb="FFFFFF99"/>
      <color rgb="FFFFFFCC"/>
      <color rgb="FFFFFF00"/>
      <color rgb="FFCC9900"/>
      <color rgb="FFDF0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3"/>
  <sheetViews>
    <sheetView workbookViewId="0">
      <selection sqref="A1:XFD1048576"/>
    </sheetView>
  </sheetViews>
  <sheetFormatPr defaultColWidth="9.109375" defaultRowHeight="14.4"/>
  <cols>
    <col min="1" max="1" width="17.5546875" style="252" customWidth="1"/>
    <col min="2" max="2" width="42.44140625" style="252" customWidth="1"/>
    <col min="3" max="3" width="14.109375" style="252" customWidth="1"/>
    <col min="4" max="4" width="21.6640625" style="252" customWidth="1"/>
    <col min="5" max="5" width="11.88671875" style="252" customWidth="1"/>
    <col min="6" max="6" width="11.33203125" style="252" customWidth="1"/>
    <col min="7" max="7" width="12.88671875" style="255" customWidth="1"/>
    <col min="8" max="8" width="15.109375" style="252" customWidth="1"/>
    <col min="9" max="9" width="13.5546875" style="252" customWidth="1"/>
    <col min="10" max="10" width="16.5546875" style="252" customWidth="1"/>
    <col min="11" max="11" width="17.109375" style="252" customWidth="1"/>
    <col min="12" max="12" width="16.88671875" style="252" customWidth="1"/>
    <col min="13" max="13" width="14.5546875" style="252" customWidth="1"/>
    <col min="14" max="14" width="12.109375" style="252" customWidth="1"/>
    <col min="15" max="15" width="12.5546875" style="252" customWidth="1"/>
    <col min="16" max="16" width="12.6640625" style="252" hidden="1" customWidth="1"/>
    <col min="17" max="17" width="0" style="252" hidden="1" customWidth="1"/>
    <col min="18" max="16384" width="9.109375" style="252"/>
  </cols>
  <sheetData>
    <row r="1" spans="1:17" ht="18.600000000000001">
      <c r="A1" s="259" t="s">
        <v>128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47"/>
    </row>
    <row r="2" spans="1:17" ht="16.2" thickBot="1">
      <c r="A2" s="260" t="s">
        <v>148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47"/>
    </row>
    <row r="3" spans="1:17" s="47" customFormat="1" ht="53.25" customHeight="1" thickBot="1">
      <c r="A3" s="213" t="s">
        <v>52</v>
      </c>
      <c r="B3" s="213" t="s">
        <v>28</v>
      </c>
      <c r="C3" s="213" t="s">
        <v>2</v>
      </c>
      <c r="D3" s="213" t="s">
        <v>3</v>
      </c>
      <c r="E3" s="213" t="s">
        <v>130</v>
      </c>
      <c r="F3" s="213" t="s">
        <v>4</v>
      </c>
      <c r="G3" s="228" t="s">
        <v>78</v>
      </c>
      <c r="H3" s="214" t="s">
        <v>18</v>
      </c>
      <c r="I3" s="213" t="s">
        <v>19</v>
      </c>
      <c r="J3" s="214" t="s">
        <v>9</v>
      </c>
      <c r="K3" s="214" t="s">
        <v>30</v>
      </c>
      <c r="L3" s="214" t="s">
        <v>131</v>
      </c>
      <c r="M3" s="214" t="s">
        <v>20</v>
      </c>
      <c r="N3" s="214" t="s">
        <v>21</v>
      </c>
      <c r="O3" s="214" t="s">
        <v>126</v>
      </c>
      <c r="P3" s="214" t="s">
        <v>8</v>
      </c>
      <c r="Q3" s="207" t="s">
        <v>94</v>
      </c>
    </row>
    <row r="4" spans="1:17" s="253" customFormat="1" ht="23.25" customHeight="1">
      <c r="A4" s="223" t="s">
        <v>133</v>
      </c>
      <c r="B4" s="223"/>
      <c r="C4" s="223"/>
      <c r="D4" s="223"/>
      <c r="E4" s="223"/>
      <c r="F4" s="223"/>
      <c r="G4" s="229"/>
      <c r="H4" s="224"/>
      <c r="I4" s="223"/>
      <c r="J4" s="224"/>
      <c r="K4" s="224"/>
      <c r="L4" s="224"/>
      <c r="M4" s="224"/>
      <c r="N4" s="224"/>
      <c r="O4" s="224"/>
      <c r="P4" s="224"/>
      <c r="Q4" s="225"/>
    </row>
    <row r="5" spans="1:17" s="253" customFormat="1" ht="52.5" customHeight="1">
      <c r="A5" s="215" t="s">
        <v>137</v>
      </c>
      <c r="B5" s="223" t="s">
        <v>175</v>
      </c>
      <c r="C5" s="223" t="s">
        <v>167</v>
      </c>
      <c r="D5" s="215" t="s">
        <v>129</v>
      </c>
      <c r="E5" s="215" t="s">
        <v>0</v>
      </c>
      <c r="F5" s="244" t="s">
        <v>57</v>
      </c>
      <c r="G5" s="250">
        <v>310347</v>
      </c>
      <c r="H5" s="241">
        <v>42931</v>
      </c>
      <c r="I5" s="241"/>
      <c r="J5" s="241">
        <v>42948</v>
      </c>
      <c r="K5" s="241">
        <v>42979</v>
      </c>
      <c r="L5" s="241">
        <v>42998</v>
      </c>
      <c r="M5" s="241"/>
      <c r="N5" s="241">
        <v>43003</v>
      </c>
      <c r="O5" s="242" t="s">
        <v>168</v>
      </c>
      <c r="P5" s="224"/>
      <c r="Q5" s="246"/>
    </row>
    <row r="6" spans="1:17" s="253" customFormat="1" ht="52.5" customHeight="1">
      <c r="A6" s="215" t="s">
        <v>166</v>
      </c>
      <c r="B6" s="215" t="s">
        <v>169</v>
      </c>
      <c r="C6" s="223" t="s">
        <v>167</v>
      </c>
      <c r="D6" s="215" t="s">
        <v>146</v>
      </c>
      <c r="E6" s="215" t="s">
        <v>0</v>
      </c>
      <c r="F6" s="244" t="s">
        <v>56</v>
      </c>
      <c r="G6" s="250">
        <v>19955600</v>
      </c>
      <c r="H6" s="241">
        <v>43174</v>
      </c>
      <c r="I6" s="241">
        <v>43184</v>
      </c>
      <c r="J6" s="241">
        <v>43191</v>
      </c>
      <c r="K6" s="241">
        <v>43235</v>
      </c>
      <c r="L6" s="241">
        <v>43271</v>
      </c>
      <c r="M6" s="241">
        <v>43281</v>
      </c>
      <c r="N6" s="241">
        <v>43286</v>
      </c>
      <c r="O6" s="242" t="s">
        <v>106</v>
      </c>
      <c r="P6" s="218"/>
      <c r="Q6" s="208" t="s">
        <v>95</v>
      </c>
    </row>
    <row r="7" spans="1:17" s="253" customFormat="1" ht="46.8">
      <c r="A7" s="215" t="s">
        <v>138</v>
      </c>
      <c r="B7" s="215" t="s">
        <v>171</v>
      </c>
      <c r="C7" s="215" t="s">
        <v>127</v>
      </c>
      <c r="D7" s="215" t="s">
        <v>146</v>
      </c>
      <c r="E7" s="215" t="s">
        <v>0</v>
      </c>
      <c r="F7" s="244" t="s">
        <v>56</v>
      </c>
      <c r="G7" s="250">
        <f>SUM(G8:G10)</f>
        <v>7814842</v>
      </c>
      <c r="H7" s="241">
        <v>43555</v>
      </c>
      <c r="I7" s="241">
        <v>43565</v>
      </c>
      <c r="J7" s="241">
        <v>43570</v>
      </c>
      <c r="K7" s="241">
        <v>43615</v>
      </c>
      <c r="L7" s="241">
        <v>43646</v>
      </c>
      <c r="M7" s="241">
        <v>43661</v>
      </c>
      <c r="N7" s="241">
        <v>43692</v>
      </c>
      <c r="O7" s="242" t="s">
        <v>132</v>
      </c>
      <c r="P7" s="218"/>
      <c r="Q7" s="208"/>
    </row>
    <row r="8" spans="1:17" s="253" customFormat="1" ht="69" customHeight="1">
      <c r="A8" s="216" t="s">
        <v>143</v>
      </c>
      <c r="B8" s="216" t="s">
        <v>163</v>
      </c>
      <c r="C8" s="216"/>
      <c r="D8" s="216"/>
      <c r="E8" s="216" t="s">
        <v>0</v>
      </c>
      <c r="F8" s="243"/>
      <c r="G8" s="251">
        <f>887642+705268+1291893</f>
        <v>2884803</v>
      </c>
      <c r="H8" s="251"/>
      <c r="I8" s="217"/>
      <c r="J8" s="217"/>
      <c r="K8" s="217"/>
      <c r="L8" s="217"/>
      <c r="M8" s="217"/>
      <c r="N8" s="217">
        <v>43692</v>
      </c>
      <c r="O8" s="218" t="s">
        <v>132</v>
      </c>
      <c r="P8" s="218"/>
      <c r="Q8" s="208"/>
    </row>
    <row r="9" spans="1:17" s="253" customFormat="1" ht="61.5" customHeight="1">
      <c r="A9" s="216" t="s">
        <v>144</v>
      </c>
      <c r="B9" s="216" t="s">
        <v>154</v>
      </c>
      <c r="C9" s="216"/>
      <c r="D9" s="216"/>
      <c r="E9" s="216" t="s">
        <v>0</v>
      </c>
      <c r="F9" s="243"/>
      <c r="G9" s="251">
        <f>888615+1215528</f>
        <v>2104143</v>
      </c>
      <c r="H9" s="217"/>
      <c r="I9" s="217"/>
      <c r="J9" s="217"/>
      <c r="K9" s="217"/>
      <c r="L9" s="217"/>
      <c r="M9" s="217"/>
      <c r="N9" s="217">
        <v>43692</v>
      </c>
      <c r="O9" s="218" t="s">
        <v>132</v>
      </c>
      <c r="P9" s="218"/>
      <c r="Q9" s="208"/>
    </row>
    <row r="10" spans="1:17" s="253" customFormat="1" ht="59.25" customHeight="1">
      <c r="A10" s="216" t="s">
        <v>145</v>
      </c>
      <c r="B10" s="216" t="s">
        <v>155</v>
      </c>
      <c r="C10" s="216"/>
      <c r="D10" s="216"/>
      <c r="E10" s="216" t="s">
        <v>0</v>
      </c>
      <c r="F10" s="243"/>
      <c r="G10" s="251">
        <f>1840896+985000</f>
        <v>2825896</v>
      </c>
      <c r="H10" s="217"/>
      <c r="I10" s="217"/>
      <c r="J10" s="217"/>
      <c r="K10" s="217"/>
      <c r="L10" s="217"/>
      <c r="M10" s="217"/>
      <c r="N10" s="217">
        <v>43692</v>
      </c>
      <c r="O10" s="218" t="s">
        <v>132</v>
      </c>
      <c r="P10" s="218"/>
      <c r="Q10" s="208"/>
    </row>
    <row r="11" spans="1:17" s="253" customFormat="1" ht="66" customHeight="1">
      <c r="A11" s="215" t="s">
        <v>142</v>
      </c>
      <c r="B11" s="215" t="s">
        <v>173</v>
      </c>
      <c r="C11" s="215" t="s">
        <v>127</v>
      </c>
      <c r="D11" s="215" t="s">
        <v>129</v>
      </c>
      <c r="E11" s="215" t="s">
        <v>0</v>
      </c>
      <c r="F11" s="244" t="s">
        <v>57</v>
      </c>
      <c r="G11" s="250">
        <v>1945296</v>
      </c>
      <c r="H11" s="241">
        <v>43169</v>
      </c>
      <c r="I11" s="241" t="s">
        <v>161</v>
      </c>
      <c r="J11" s="241">
        <v>43215</v>
      </c>
      <c r="K11" s="241">
        <v>43245</v>
      </c>
      <c r="L11" s="241">
        <v>43276</v>
      </c>
      <c r="M11" s="241" t="s">
        <v>161</v>
      </c>
      <c r="N11" s="241">
        <v>43282</v>
      </c>
      <c r="O11" s="242" t="s">
        <v>132</v>
      </c>
      <c r="P11" s="218"/>
      <c r="Q11" s="208"/>
    </row>
    <row r="12" spans="1:17" s="253" customFormat="1" ht="59.25" customHeight="1">
      <c r="A12" s="215" t="s">
        <v>147</v>
      </c>
      <c r="B12" s="215" t="s">
        <v>172</v>
      </c>
      <c r="C12" s="215" t="s">
        <v>127</v>
      </c>
      <c r="D12" s="215" t="s">
        <v>146</v>
      </c>
      <c r="E12" s="215" t="s">
        <v>0</v>
      </c>
      <c r="F12" s="244" t="s">
        <v>56</v>
      </c>
      <c r="G12" s="250">
        <f>SUM(G13:G15)</f>
        <v>5211718</v>
      </c>
      <c r="H12" s="241">
        <v>43565</v>
      </c>
      <c r="I12" s="241">
        <v>43575</v>
      </c>
      <c r="J12" s="241">
        <v>43580</v>
      </c>
      <c r="K12" s="241">
        <v>43626</v>
      </c>
      <c r="L12" s="241">
        <v>43656</v>
      </c>
      <c r="M12" s="241">
        <v>43671</v>
      </c>
      <c r="N12" s="241">
        <v>43708</v>
      </c>
      <c r="O12" s="242" t="s">
        <v>132</v>
      </c>
      <c r="P12" s="218"/>
      <c r="Q12" s="208"/>
    </row>
    <row r="13" spans="1:17" s="253" customFormat="1" ht="46.8">
      <c r="A13" s="216" t="s">
        <v>143</v>
      </c>
      <c r="B13" s="216" t="s">
        <v>164</v>
      </c>
      <c r="C13" s="216"/>
      <c r="E13" s="216" t="s">
        <v>0</v>
      </c>
      <c r="F13" s="243"/>
      <c r="G13" s="251">
        <f>1159075+520119</f>
        <v>1679194</v>
      </c>
      <c r="H13" s="217"/>
      <c r="I13" s="217"/>
      <c r="J13" s="217"/>
      <c r="K13" s="217"/>
      <c r="L13" s="217"/>
      <c r="M13" s="217"/>
      <c r="N13" s="217">
        <v>43708</v>
      </c>
      <c r="O13" s="218" t="s">
        <v>132</v>
      </c>
      <c r="P13" s="218"/>
      <c r="Q13" s="208"/>
    </row>
    <row r="14" spans="1:17" s="253" customFormat="1" ht="31.2">
      <c r="A14" s="216" t="s">
        <v>144</v>
      </c>
      <c r="B14" s="216" t="s">
        <v>165</v>
      </c>
      <c r="C14" s="216"/>
      <c r="D14" s="216"/>
      <c r="E14" s="216" t="s">
        <v>0</v>
      </c>
      <c r="F14" s="243"/>
      <c r="G14" s="251">
        <f>702744+494602+712534</f>
        <v>1909880</v>
      </c>
      <c r="H14" s="217"/>
      <c r="I14" s="217"/>
      <c r="J14" s="217"/>
      <c r="K14" s="217"/>
      <c r="L14" s="217"/>
      <c r="M14" s="217"/>
      <c r="N14" s="217">
        <v>43708</v>
      </c>
      <c r="O14" s="218" t="s">
        <v>132</v>
      </c>
      <c r="P14" s="218"/>
      <c r="Q14" s="208"/>
    </row>
    <row r="15" spans="1:17" s="253" customFormat="1" ht="46.8">
      <c r="A15" s="216" t="s">
        <v>145</v>
      </c>
      <c r="B15" s="216" t="s">
        <v>156</v>
      </c>
      <c r="C15" s="216"/>
      <c r="D15" s="216"/>
      <c r="E15" s="216" t="s">
        <v>0</v>
      </c>
      <c r="F15" s="243"/>
      <c r="G15" s="251">
        <f>845169+361708+415767</f>
        <v>1622644</v>
      </c>
      <c r="H15" s="217"/>
      <c r="I15" s="217"/>
      <c r="J15" s="217"/>
      <c r="K15" s="217"/>
      <c r="L15" s="217"/>
      <c r="M15" s="217"/>
      <c r="N15" s="217">
        <v>43708</v>
      </c>
      <c r="O15" s="218" t="s">
        <v>132</v>
      </c>
      <c r="P15" s="218"/>
      <c r="Q15" s="208"/>
    </row>
    <row r="16" spans="1:17" s="253" customFormat="1" ht="58.35" customHeight="1">
      <c r="A16" s="215" t="s">
        <v>160</v>
      </c>
      <c r="B16" s="215" t="s">
        <v>174</v>
      </c>
      <c r="C16" s="215" t="s">
        <v>127</v>
      </c>
      <c r="D16" s="215" t="s">
        <v>146</v>
      </c>
      <c r="E16" s="215" t="s">
        <v>0</v>
      </c>
      <c r="F16" s="244" t="s">
        <v>56</v>
      </c>
      <c r="G16" s="250">
        <f>G17+G18+G19</f>
        <v>8835144</v>
      </c>
      <c r="H16" s="241">
        <v>43301</v>
      </c>
      <c r="I16" s="241">
        <v>43311</v>
      </c>
      <c r="J16" s="241">
        <v>43286</v>
      </c>
      <c r="K16" s="241">
        <v>43342</v>
      </c>
      <c r="L16" s="241">
        <v>43373</v>
      </c>
      <c r="M16" s="241">
        <v>43383</v>
      </c>
      <c r="N16" s="241">
        <v>43404</v>
      </c>
      <c r="O16" s="242" t="s">
        <v>132</v>
      </c>
      <c r="P16" s="218"/>
      <c r="Q16" s="208"/>
    </row>
    <row r="17" spans="1:17" s="253" customFormat="1" ht="62.4">
      <c r="A17" s="216" t="s">
        <v>143</v>
      </c>
      <c r="B17" s="216" t="s">
        <v>157</v>
      </c>
      <c r="C17" s="216"/>
      <c r="D17" s="216"/>
      <c r="E17" s="216" t="s">
        <v>0</v>
      </c>
      <c r="F17" s="243"/>
      <c r="G17" s="251">
        <f>830935+472000+492648+1521069</f>
        <v>3316652</v>
      </c>
      <c r="H17" s="217"/>
      <c r="I17" s="217"/>
      <c r="J17" s="217"/>
      <c r="K17" s="217"/>
      <c r="L17" s="217"/>
      <c r="M17" s="217"/>
      <c r="N17" s="217">
        <v>43404</v>
      </c>
      <c r="O17" s="218"/>
      <c r="P17" s="218"/>
      <c r="Q17" s="208"/>
    </row>
    <row r="18" spans="1:17" s="253" customFormat="1" ht="76.5" customHeight="1">
      <c r="A18" s="216" t="s">
        <v>144</v>
      </c>
      <c r="B18" s="216" t="s">
        <v>158</v>
      </c>
      <c r="C18" s="216"/>
      <c r="D18" s="216"/>
      <c r="E18" s="216" t="s">
        <v>0</v>
      </c>
      <c r="F18" s="243"/>
      <c r="G18" s="251">
        <f>437650+424801+688902+1010305</f>
        <v>2561658</v>
      </c>
      <c r="H18" s="217"/>
      <c r="I18" s="217"/>
      <c r="J18" s="217"/>
      <c r="K18" s="217"/>
      <c r="L18" s="217"/>
      <c r="M18" s="217"/>
      <c r="N18" s="217">
        <v>43404</v>
      </c>
      <c r="O18" s="218" t="s">
        <v>132</v>
      </c>
      <c r="P18" s="218"/>
      <c r="Q18" s="208"/>
    </row>
    <row r="19" spans="1:17" s="253" customFormat="1" ht="62.4">
      <c r="A19" s="216" t="s">
        <v>145</v>
      </c>
      <c r="B19" s="216" t="s">
        <v>159</v>
      </c>
      <c r="C19" s="216"/>
      <c r="D19" s="216"/>
      <c r="E19" s="216" t="s">
        <v>0</v>
      </c>
      <c r="F19" s="243"/>
      <c r="G19" s="251">
        <f>555895+969319+330861+1100759</f>
        <v>2956834</v>
      </c>
      <c r="H19" s="217"/>
      <c r="I19" s="217"/>
      <c r="J19" s="217"/>
      <c r="K19" s="217"/>
      <c r="L19" s="217"/>
      <c r="M19" s="217"/>
      <c r="N19" s="217">
        <v>43404</v>
      </c>
      <c r="O19" s="218" t="s">
        <v>132</v>
      </c>
      <c r="P19" s="218"/>
      <c r="Q19" s="208"/>
    </row>
    <row r="20" spans="1:17" s="253" customFormat="1" ht="24.75" customHeight="1" thickBot="1">
      <c r="A20" s="219"/>
      <c r="B20" s="220" t="s">
        <v>115</v>
      </c>
      <c r="C20" s="220"/>
      <c r="D20" s="220"/>
      <c r="E20" s="220"/>
      <c r="F20" s="220"/>
      <c r="G20" s="230">
        <f>G11+G12+G7+G16+G6+G5</f>
        <v>44072947</v>
      </c>
      <c r="H20" s="221"/>
      <c r="I20" s="222"/>
      <c r="J20" s="222"/>
      <c r="K20" s="222"/>
      <c r="L20" s="226"/>
      <c r="M20" s="226"/>
      <c r="N20" s="222"/>
      <c r="O20" s="222"/>
      <c r="P20" s="222"/>
      <c r="Q20" s="227"/>
    </row>
    <row r="21" spans="1:17" s="47" customFormat="1" ht="15.6">
      <c r="G21" s="254"/>
    </row>
    <row r="22" spans="1:17" s="47" customFormat="1" ht="15.6">
      <c r="G22" s="254"/>
    </row>
    <row r="23" spans="1:17" s="47" customFormat="1" ht="15.6">
      <c r="G23" s="254"/>
    </row>
  </sheetData>
  <mergeCells count="2">
    <mergeCell ref="A1:P1"/>
    <mergeCell ref="A2:P2"/>
  </mergeCells>
  <pageMargins left="0.2" right="0.2" top="0.5" bottom="0.25" header="0.3" footer="0.0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3"/>
  <sheetViews>
    <sheetView tabSelected="1" workbookViewId="0">
      <selection activeCell="E7" sqref="E7"/>
    </sheetView>
  </sheetViews>
  <sheetFormatPr defaultColWidth="9.109375" defaultRowHeight="14.4"/>
  <cols>
    <col min="1" max="1" width="14.44140625" style="252" customWidth="1"/>
    <col min="2" max="2" width="42.109375" style="252" bestFit="1" customWidth="1"/>
    <col min="3" max="3" width="15.109375" style="252" customWidth="1"/>
    <col min="4" max="4" width="12" style="252" customWidth="1"/>
    <col min="5" max="5" width="12.88671875" style="252" customWidth="1"/>
    <col min="6" max="6" width="11.33203125" style="252" customWidth="1"/>
    <col min="7" max="7" width="12.109375" style="252" customWidth="1"/>
    <col min="8" max="8" width="12.5546875" style="252" customWidth="1"/>
    <col min="9" max="9" width="17" style="252" customWidth="1"/>
    <col min="10" max="11" width="13.6640625" style="252" customWidth="1"/>
    <col min="12" max="12" width="13.88671875" style="252" customWidth="1"/>
    <col min="13" max="13" width="13.6640625" style="252" customWidth="1"/>
    <col min="14" max="14" width="12.109375" style="252" customWidth="1"/>
    <col min="15" max="15" width="13.6640625" style="252" customWidth="1"/>
    <col min="16" max="16" width="12.33203125" style="252" customWidth="1"/>
    <col min="17" max="17" width="13.6640625" style="252" customWidth="1"/>
    <col min="18" max="18" width="12.33203125" style="252" customWidth="1"/>
    <col min="19" max="19" width="12.109375" style="252" customWidth="1"/>
    <col min="20" max="20" width="0" style="252" hidden="1" customWidth="1"/>
    <col min="21" max="16384" width="9.109375" style="252"/>
  </cols>
  <sheetData>
    <row r="1" spans="1:20" ht="21">
      <c r="A1" s="261" t="s">
        <v>118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47"/>
    </row>
    <row r="2" spans="1:20" ht="16.2" thickBot="1">
      <c r="A2" s="260" t="s">
        <v>148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47"/>
    </row>
    <row r="3" spans="1:20" s="47" customFormat="1" ht="37.5" customHeight="1">
      <c r="A3" s="262" t="s">
        <v>52</v>
      </c>
      <c r="B3" s="264" t="s">
        <v>1</v>
      </c>
      <c r="C3" s="264" t="s">
        <v>60</v>
      </c>
      <c r="D3" s="264" t="s">
        <v>27</v>
      </c>
      <c r="E3" s="264" t="s">
        <v>4</v>
      </c>
      <c r="F3" s="264" t="s">
        <v>78</v>
      </c>
      <c r="G3" s="264" t="s">
        <v>119</v>
      </c>
      <c r="H3" s="264" t="s">
        <v>15</v>
      </c>
      <c r="I3" s="264" t="s">
        <v>120</v>
      </c>
      <c r="J3" s="264" t="s">
        <v>19</v>
      </c>
      <c r="K3" s="266" t="s">
        <v>121</v>
      </c>
      <c r="L3" s="266" t="s">
        <v>114</v>
      </c>
      <c r="M3" s="266" t="s">
        <v>122</v>
      </c>
      <c r="N3" s="266" t="s">
        <v>123</v>
      </c>
      <c r="O3" s="266" t="s">
        <v>117</v>
      </c>
      <c r="P3" s="266" t="s">
        <v>125</v>
      </c>
      <c r="Q3" s="266" t="s">
        <v>124</v>
      </c>
      <c r="R3" s="266" t="s">
        <v>21</v>
      </c>
      <c r="S3" s="266" t="s">
        <v>126</v>
      </c>
      <c r="T3" s="268" t="s">
        <v>94</v>
      </c>
    </row>
    <row r="4" spans="1:20" s="47" customFormat="1" ht="48" customHeight="1" thickBot="1">
      <c r="A4" s="263"/>
      <c r="B4" s="265"/>
      <c r="C4" s="265"/>
      <c r="D4" s="265"/>
      <c r="E4" s="265"/>
      <c r="F4" s="265"/>
      <c r="G4" s="265"/>
      <c r="H4" s="265"/>
      <c r="I4" s="265"/>
      <c r="J4" s="265"/>
      <c r="K4" s="267"/>
      <c r="L4" s="267"/>
      <c r="M4" s="267"/>
      <c r="N4" s="267"/>
      <c r="O4" s="267"/>
      <c r="P4" s="267"/>
      <c r="Q4" s="267"/>
      <c r="R4" s="267"/>
      <c r="S4" s="267"/>
      <c r="T4" s="269"/>
    </row>
    <row r="5" spans="1:20" s="47" customFormat="1" ht="35.25" customHeight="1">
      <c r="A5" s="247" t="s">
        <v>133</v>
      </c>
      <c r="B5" s="248"/>
      <c r="C5" s="248"/>
      <c r="D5" s="248"/>
      <c r="E5" s="248"/>
      <c r="F5" s="248"/>
      <c r="G5" s="231"/>
      <c r="H5" s="231"/>
      <c r="I5" s="248"/>
      <c r="J5" s="248"/>
      <c r="K5" s="249"/>
      <c r="L5" s="249"/>
      <c r="M5" s="249"/>
      <c r="N5" s="249"/>
      <c r="O5" s="249"/>
      <c r="P5" s="249"/>
      <c r="Q5" s="249"/>
      <c r="R5" s="249"/>
      <c r="S5" s="249"/>
      <c r="T5" s="204"/>
    </row>
    <row r="6" spans="1:20" s="47" customFormat="1" ht="41.25" customHeight="1">
      <c r="A6" s="239" t="s">
        <v>149</v>
      </c>
      <c r="B6" s="256" t="s">
        <v>139</v>
      </c>
      <c r="C6" s="209" t="s">
        <v>10</v>
      </c>
      <c r="D6" s="209" t="s">
        <v>116</v>
      </c>
      <c r="E6" s="232" t="s">
        <v>57</v>
      </c>
      <c r="F6" s="232">
        <v>355568</v>
      </c>
      <c r="G6" s="233">
        <v>42901</v>
      </c>
      <c r="H6" s="233">
        <v>42916</v>
      </c>
      <c r="I6" s="233">
        <v>42947</v>
      </c>
      <c r="J6" s="233" t="s">
        <v>161</v>
      </c>
      <c r="K6" s="233">
        <v>42962</v>
      </c>
      <c r="L6" s="233">
        <v>42978</v>
      </c>
      <c r="M6" s="233" t="s">
        <v>161</v>
      </c>
      <c r="N6" s="233"/>
      <c r="O6" s="233">
        <v>42998</v>
      </c>
      <c r="P6" s="233">
        <v>43033</v>
      </c>
      <c r="Q6" s="233" t="s">
        <v>161</v>
      </c>
      <c r="R6" s="233">
        <v>43044</v>
      </c>
      <c r="S6" s="210" t="s">
        <v>134</v>
      </c>
      <c r="T6" s="205" t="s">
        <v>97</v>
      </c>
    </row>
    <row r="7" spans="1:20" s="47" customFormat="1" ht="41.25" customHeight="1">
      <c r="A7" s="239" t="s">
        <v>150</v>
      </c>
      <c r="B7" s="256" t="s">
        <v>135</v>
      </c>
      <c r="C7" s="209" t="s">
        <v>17</v>
      </c>
      <c r="D7" s="209" t="s">
        <v>170</v>
      </c>
      <c r="E7" s="232" t="s">
        <v>57</v>
      </c>
      <c r="F7" s="232">
        <v>226712</v>
      </c>
      <c r="G7" s="233">
        <v>43115</v>
      </c>
      <c r="H7" s="233">
        <v>43131</v>
      </c>
      <c r="I7" s="233">
        <v>43174</v>
      </c>
      <c r="J7" s="233" t="s">
        <v>161</v>
      </c>
      <c r="K7" s="233">
        <v>43190</v>
      </c>
      <c r="L7" s="233">
        <v>43219</v>
      </c>
      <c r="M7" s="233" t="s">
        <v>161</v>
      </c>
      <c r="N7" s="233"/>
      <c r="O7" s="233">
        <v>43240</v>
      </c>
      <c r="P7" s="233">
        <v>43256</v>
      </c>
      <c r="Q7" s="233" t="s">
        <v>161</v>
      </c>
      <c r="R7" s="233">
        <v>43266</v>
      </c>
      <c r="S7" s="210" t="s">
        <v>106</v>
      </c>
      <c r="T7" s="205"/>
    </row>
    <row r="8" spans="1:20" s="47" customFormat="1" ht="41.25" customHeight="1">
      <c r="A8" s="239" t="s">
        <v>151</v>
      </c>
      <c r="B8" s="257" t="s">
        <v>140</v>
      </c>
      <c r="C8" s="209" t="s">
        <v>17</v>
      </c>
      <c r="D8" s="209" t="s">
        <v>170</v>
      </c>
      <c r="E8" s="232" t="s">
        <v>57</v>
      </c>
      <c r="F8" s="232">
        <v>120000</v>
      </c>
      <c r="G8" s="233">
        <v>43084</v>
      </c>
      <c r="H8" s="233">
        <v>43459</v>
      </c>
      <c r="I8" s="233">
        <v>43131</v>
      </c>
      <c r="J8" s="233" t="s">
        <v>161</v>
      </c>
      <c r="K8" s="233">
        <v>43136</v>
      </c>
      <c r="L8" s="233">
        <v>43159</v>
      </c>
      <c r="M8" s="233" t="s">
        <v>161</v>
      </c>
      <c r="N8" s="233"/>
      <c r="O8" s="233">
        <v>43180</v>
      </c>
      <c r="P8" s="233">
        <v>43190</v>
      </c>
      <c r="Q8" s="233" t="s">
        <v>161</v>
      </c>
      <c r="R8" s="233">
        <v>43195</v>
      </c>
      <c r="S8" s="233" t="s">
        <v>136</v>
      </c>
      <c r="T8" s="205" t="s">
        <v>99</v>
      </c>
    </row>
    <row r="9" spans="1:20" s="47" customFormat="1" ht="41.25" customHeight="1">
      <c r="A9" s="239" t="s">
        <v>152</v>
      </c>
      <c r="B9" s="257" t="s">
        <v>162</v>
      </c>
      <c r="C9" s="209" t="s">
        <v>17</v>
      </c>
      <c r="D9" s="209" t="s">
        <v>116</v>
      </c>
      <c r="E9" s="232" t="s">
        <v>57</v>
      </c>
      <c r="F9" s="232">
        <f>72784+51989</f>
        <v>124773</v>
      </c>
      <c r="G9" s="233">
        <v>43115</v>
      </c>
      <c r="H9" s="233">
        <v>43131</v>
      </c>
      <c r="I9" s="233">
        <v>43174</v>
      </c>
      <c r="J9" s="233" t="s">
        <v>161</v>
      </c>
      <c r="K9" s="233">
        <v>43190</v>
      </c>
      <c r="L9" s="233">
        <v>43219</v>
      </c>
      <c r="M9" s="233" t="s">
        <v>161</v>
      </c>
      <c r="N9" s="233"/>
      <c r="O9" s="233">
        <v>43240</v>
      </c>
      <c r="P9" s="233">
        <v>43256</v>
      </c>
      <c r="Q9" s="233" t="s">
        <v>161</v>
      </c>
      <c r="R9" s="233">
        <v>43266</v>
      </c>
      <c r="S9" s="210" t="s">
        <v>106</v>
      </c>
      <c r="T9" s="205"/>
    </row>
    <row r="10" spans="1:20" s="47" customFormat="1" ht="41.25" customHeight="1">
      <c r="A10" s="239" t="s">
        <v>141</v>
      </c>
      <c r="B10" s="257"/>
      <c r="C10" s="209"/>
      <c r="D10" s="209"/>
      <c r="E10" s="232"/>
      <c r="F10" s="232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05"/>
    </row>
    <row r="11" spans="1:20" s="47" customFormat="1" ht="41.25" customHeight="1">
      <c r="A11" s="239" t="s">
        <v>152</v>
      </c>
      <c r="B11" s="256" t="s">
        <v>153</v>
      </c>
      <c r="C11" s="209" t="s">
        <v>17</v>
      </c>
      <c r="D11" s="209" t="s">
        <v>116</v>
      </c>
      <c r="E11" s="232" t="s">
        <v>57</v>
      </c>
      <c r="F11" s="258">
        <v>100000</v>
      </c>
      <c r="G11" s="233">
        <v>43374</v>
      </c>
      <c r="H11" s="233">
        <v>43388</v>
      </c>
      <c r="I11" s="233">
        <v>43434</v>
      </c>
      <c r="J11" s="233" t="s">
        <v>161</v>
      </c>
      <c r="K11" s="233">
        <v>43439</v>
      </c>
      <c r="L11" s="233">
        <v>43454</v>
      </c>
      <c r="M11" s="233" t="s">
        <v>161</v>
      </c>
      <c r="N11" s="233"/>
      <c r="O11" s="233">
        <v>43485</v>
      </c>
      <c r="P11" s="233">
        <v>43506</v>
      </c>
      <c r="Q11" s="233" t="s">
        <v>161</v>
      </c>
      <c r="R11" s="233">
        <v>43511</v>
      </c>
      <c r="S11" s="233" t="s">
        <v>106</v>
      </c>
      <c r="T11" s="205" t="s">
        <v>99</v>
      </c>
    </row>
    <row r="12" spans="1:20" s="47" customFormat="1" ht="39.75" customHeight="1" thickBot="1">
      <c r="A12" s="240"/>
      <c r="B12" s="220" t="s">
        <v>58</v>
      </c>
      <c r="C12" s="234"/>
      <c r="D12" s="234"/>
      <c r="E12" s="245"/>
      <c r="F12" s="211">
        <f>SUM(F6:F11)</f>
        <v>927053</v>
      </c>
      <c r="G12" s="235"/>
      <c r="H12" s="236"/>
      <c r="I12" s="237"/>
      <c r="J12" s="238"/>
      <c r="K12" s="212"/>
      <c r="L12" s="212"/>
      <c r="M12" s="212"/>
      <c r="N12" s="212"/>
      <c r="O12" s="212"/>
      <c r="P12" s="212"/>
      <c r="Q12" s="212"/>
      <c r="R12" s="212"/>
      <c r="S12" s="212"/>
      <c r="T12" s="206"/>
    </row>
    <row r="13" spans="1:20" s="47" customFormat="1" ht="15.6"/>
  </sheetData>
  <mergeCells count="22">
    <mergeCell ref="T3:T4"/>
    <mergeCell ref="M3:M4"/>
    <mergeCell ref="N3:N4"/>
    <mergeCell ref="O3:O4"/>
    <mergeCell ref="P3:P4"/>
    <mergeCell ref="R3:R4"/>
    <mergeCell ref="S3:S4"/>
    <mergeCell ref="A1:S1"/>
    <mergeCell ref="A2:S2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F3:F4"/>
    <mergeCell ref="G3:G4"/>
    <mergeCell ref="Q3:Q4"/>
    <mergeCell ref="L3:L4"/>
  </mergeCells>
  <pageMargins left="0.45" right="0.2" top="0.25" bottom="0.25" header="0.05" footer="0.0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E21"/>
  <sheetViews>
    <sheetView zoomScalePageLayoutView="110" workbookViewId="0">
      <selection activeCell="D16" sqref="D16"/>
    </sheetView>
  </sheetViews>
  <sheetFormatPr defaultColWidth="9.33203125" defaultRowHeight="15.6"/>
  <cols>
    <col min="1" max="1" width="7" style="6" customWidth="1"/>
    <col min="2" max="2" width="58.33203125" style="1" customWidth="1"/>
    <col min="3" max="4" width="17.109375" style="7" customWidth="1"/>
    <col min="5" max="5" width="15.88671875" style="2" customWidth="1"/>
    <col min="6" max="242" width="9.33203125" style="1"/>
    <col min="243" max="243" width="8.6640625" style="1" customWidth="1"/>
    <col min="244" max="244" width="35.6640625" style="1" customWidth="1"/>
    <col min="245" max="245" width="5.6640625" style="1" customWidth="1"/>
    <col min="246" max="246" width="7" style="1" customWidth="1"/>
    <col min="247" max="247" width="6.44140625" style="1" customWidth="1"/>
    <col min="248" max="248" width="14.33203125" style="1" customWidth="1"/>
    <col min="249" max="249" width="22.33203125" style="1" customWidth="1"/>
    <col min="250" max="250" width="9.44140625" style="1" customWidth="1"/>
    <col min="251" max="251" width="10.6640625" style="1" customWidth="1"/>
    <col min="252" max="252" width="11" style="1" customWidth="1"/>
    <col min="253" max="253" width="12.33203125" style="1" customWidth="1"/>
    <col min="254" max="254" width="11" style="1" customWidth="1"/>
    <col min="255" max="255" width="12.44140625" style="1" customWidth="1"/>
    <col min="256" max="256" width="12.33203125" style="1" customWidth="1"/>
    <col min="257" max="257" width="15.44140625" style="1" customWidth="1"/>
    <col min="258" max="259" width="12.44140625" style="1" customWidth="1"/>
    <col min="260" max="260" width="12.6640625" style="1" customWidth="1"/>
    <col min="261" max="261" width="15" style="1" customWidth="1"/>
    <col min="262" max="498" width="9.33203125" style="1"/>
    <col min="499" max="499" width="8.6640625" style="1" customWidth="1"/>
    <col min="500" max="500" width="35.6640625" style="1" customWidth="1"/>
    <col min="501" max="501" width="5.6640625" style="1" customWidth="1"/>
    <col min="502" max="502" width="7" style="1" customWidth="1"/>
    <col min="503" max="503" width="6.44140625" style="1" customWidth="1"/>
    <col min="504" max="504" width="14.33203125" style="1" customWidth="1"/>
    <col min="505" max="505" width="22.33203125" style="1" customWidth="1"/>
    <col min="506" max="506" width="9.44140625" style="1" customWidth="1"/>
    <col min="507" max="507" width="10.6640625" style="1" customWidth="1"/>
    <col min="508" max="508" width="11" style="1" customWidth="1"/>
    <col min="509" max="509" width="12.33203125" style="1" customWidth="1"/>
    <col min="510" max="510" width="11" style="1" customWidth="1"/>
    <col min="511" max="511" width="12.44140625" style="1" customWidth="1"/>
    <col min="512" max="512" width="12.33203125" style="1" customWidth="1"/>
    <col min="513" max="513" width="15.44140625" style="1" customWidth="1"/>
    <col min="514" max="515" width="12.44140625" style="1" customWidth="1"/>
    <col min="516" max="516" width="12.6640625" style="1" customWidth="1"/>
    <col min="517" max="517" width="15" style="1" customWidth="1"/>
    <col min="518" max="754" width="9.33203125" style="1"/>
    <col min="755" max="755" width="8.6640625" style="1" customWidth="1"/>
    <col min="756" max="756" width="35.6640625" style="1" customWidth="1"/>
    <col min="757" max="757" width="5.6640625" style="1" customWidth="1"/>
    <col min="758" max="758" width="7" style="1" customWidth="1"/>
    <col min="759" max="759" width="6.44140625" style="1" customWidth="1"/>
    <col min="760" max="760" width="14.33203125" style="1" customWidth="1"/>
    <col min="761" max="761" width="22.33203125" style="1" customWidth="1"/>
    <col min="762" max="762" width="9.44140625" style="1" customWidth="1"/>
    <col min="763" max="763" width="10.6640625" style="1" customWidth="1"/>
    <col min="764" max="764" width="11" style="1" customWidth="1"/>
    <col min="765" max="765" width="12.33203125" style="1" customWidth="1"/>
    <col min="766" max="766" width="11" style="1" customWidth="1"/>
    <col min="767" max="767" width="12.44140625" style="1" customWidth="1"/>
    <col min="768" max="768" width="12.33203125" style="1" customWidth="1"/>
    <col min="769" max="769" width="15.44140625" style="1" customWidth="1"/>
    <col min="770" max="771" width="12.44140625" style="1" customWidth="1"/>
    <col min="772" max="772" width="12.6640625" style="1" customWidth="1"/>
    <col min="773" max="773" width="15" style="1" customWidth="1"/>
    <col min="774" max="1010" width="9.33203125" style="1"/>
    <col min="1011" max="1011" width="8.6640625" style="1" customWidth="1"/>
    <col min="1012" max="1012" width="35.6640625" style="1" customWidth="1"/>
    <col min="1013" max="1013" width="5.6640625" style="1" customWidth="1"/>
    <col min="1014" max="1014" width="7" style="1" customWidth="1"/>
    <col min="1015" max="1015" width="6.44140625" style="1" customWidth="1"/>
    <col min="1016" max="1016" width="14.33203125" style="1" customWidth="1"/>
    <col min="1017" max="1017" width="22.33203125" style="1" customWidth="1"/>
    <col min="1018" max="1018" width="9.44140625" style="1" customWidth="1"/>
    <col min="1019" max="1019" width="10.6640625" style="1" customWidth="1"/>
    <col min="1020" max="1020" width="11" style="1" customWidth="1"/>
    <col min="1021" max="1021" width="12.33203125" style="1" customWidth="1"/>
    <col min="1022" max="1022" width="11" style="1" customWidth="1"/>
    <col min="1023" max="1023" width="12.44140625" style="1" customWidth="1"/>
    <col min="1024" max="1024" width="12.33203125" style="1" customWidth="1"/>
    <col min="1025" max="1025" width="15.44140625" style="1" customWidth="1"/>
    <col min="1026" max="1027" width="12.44140625" style="1" customWidth="1"/>
    <col min="1028" max="1028" width="12.6640625" style="1" customWidth="1"/>
    <col min="1029" max="1029" width="15" style="1" customWidth="1"/>
    <col min="1030" max="1266" width="9.33203125" style="1"/>
    <col min="1267" max="1267" width="8.6640625" style="1" customWidth="1"/>
    <col min="1268" max="1268" width="35.6640625" style="1" customWidth="1"/>
    <col min="1269" max="1269" width="5.6640625" style="1" customWidth="1"/>
    <col min="1270" max="1270" width="7" style="1" customWidth="1"/>
    <col min="1271" max="1271" width="6.44140625" style="1" customWidth="1"/>
    <col min="1272" max="1272" width="14.33203125" style="1" customWidth="1"/>
    <col min="1273" max="1273" width="22.33203125" style="1" customWidth="1"/>
    <col min="1274" max="1274" width="9.44140625" style="1" customWidth="1"/>
    <col min="1275" max="1275" width="10.6640625" style="1" customWidth="1"/>
    <col min="1276" max="1276" width="11" style="1" customWidth="1"/>
    <col min="1277" max="1277" width="12.33203125" style="1" customWidth="1"/>
    <col min="1278" max="1278" width="11" style="1" customWidth="1"/>
    <col min="1279" max="1279" width="12.44140625" style="1" customWidth="1"/>
    <col min="1280" max="1280" width="12.33203125" style="1" customWidth="1"/>
    <col min="1281" max="1281" width="15.44140625" style="1" customWidth="1"/>
    <col min="1282" max="1283" width="12.44140625" style="1" customWidth="1"/>
    <col min="1284" max="1284" width="12.6640625" style="1" customWidth="1"/>
    <col min="1285" max="1285" width="15" style="1" customWidth="1"/>
    <col min="1286" max="1522" width="9.33203125" style="1"/>
    <col min="1523" max="1523" width="8.6640625" style="1" customWidth="1"/>
    <col min="1524" max="1524" width="35.6640625" style="1" customWidth="1"/>
    <col min="1525" max="1525" width="5.6640625" style="1" customWidth="1"/>
    <col min="1526" max="1526" width="7" style="1" customWidth="1"/>
    <col min="1527" max="1527" width="6.44140625" style="1" customWidth="1"/>
    <col min="1528" max="1528" width="14.33203125" style="1" customWidth="1"/>
    <col min="1529" max="1529" width="22.33203125" style="1" customWidth="1"/>
    <col min="1530" max="1530" width="9.44140625" style="1" customWidth="1"/>
    <col min="1531" max="1531" width="10.6640625" style="1" customWidth="1"/>
    <col min="1532" max="1532" width="11" style="1" customWidth="1"/>
    <col min="1533" max="1533" width="12.33203125" style="1" customWidth="1"/>
    <col min="1534" max="1534" width="11" style="1" customWidth="1"/>
    <col min="1535" max="1535" width="12.44140625" style="1" customWidth="1"/>
    <col min="1536" max="1536" width="12.33203125" style="1" customWidth="1"/>
    <col min="1537" max="1537" width="15.44140625" style="1" customWidth="1"/>
    <col min="1538" max="1539" width="12.44140625" style="1" customWidth="1"/>
    <col min="1540" max="1540" width="12.6640625" style="1" customWidth="1"/>
    <col min="1541" max="1541" width="15" style="1" customWidth="1"/>
    <col min="1542" max="1778" width="9.33203125" style="1"/>
    <col min="1779" max="1779" width="8.6640625" style="1" customWidth="1"/>
    <col min="1780" max="1780" width="35.6640625" style="1" customWidth="1"/>
    <col min="1781" max="1781" width="5.6640625" style="1" customWidth="1"/>
    <col min="1782" max="1782" width="7" style="1" customWidth="1"/>
    <col min="1783" max="1783" width="6.44140625" style="1" customWidth="1"/>
    <col min="1784" max="1784" width="14.33203125" style="1" customWidth="1"/>
    <col min="1785" max="1785" width="22.33203125" style="1" customWidth="1"/>
    <col min="1786" max="1786" width="9.44140625" style="1" customWidth="1"/>
    <col min="1787" max="1787" width="10.6640625" style="1" customWidth="1"/>
    <col min="1788" max="1788" width="11" style="1" customWidth="1"/>
    <col min="1789" max="1789" width="12.33203125" style="1" customWidth="1"/>
    <col min="1790" max="1790" width="11" style="1" customWidth="1"/>
    <col min="1791" max="1791" width="12.44140625" style="1" customWidth="1"/>
    <col min="1792" max="1792" width="12.33203125" style="1" customWidth="1"/>
    <col min="1793" max="1793" width="15.44140625" style="1" customWidth="1"/>
    <col min="1794" max="1795" width="12.44140625" style="1" customWidth="1"/>
    <col min="1796" max="1796" width="12.6640625" style="1" customWidth="1"/>
    <col min="1797" max="1797" width="15" style="1" customWidth="1"/>
    <col min="1798" max="2034" width="9.33203125" style="1"/>
    <col min="2035" max="2035" width="8.6640625" style="1" customWidth="1"/>
    <col min="2036" max="2036" width="35.6640625" style="1" customWidth="1"/>
    <col min="2037" max="2037" width="5.6640625" style="1" customWidth="1"/>
    <col min="2038" max="2038" width="7" style="1" customWidth="1"/>
    <col min="2039" max="2039" width="6.44140625" style="1" customWidth="1"/>
    <col min="2040" max="2040" width="14.33203125" style="1" customWidth="1"/>
    <col min="2041" max="2041" width="22.33203125" style="1" customWidth="1"/>
    <col min="2042" max="2042" width="9.44140625" style="1" customWidth="1"/>
    <col min="2043" max="2043" width="10.6640625" style="1" customWidth="1"/>
    <col min="2044" max="2044" width="11" style="1" customWidth="1"/>
    <col min="2045" max="2045" width="12.33203125" style="1" customWidth="1"/>
    <col min="2046" max="2046" width="11" style="1" customWidth="1"/>
    <col min="2047" max="2047" width="12.44140625" style="1" customWidth="1"/>
    <col min="2048" max="2048" width="12.33203125" style="1" customWidth="1"/>
    <col min="2049" max="2049" width="15.44140625" style="1" customWidth="1"/>
    <col min="2050" max="2051" width="12.44140625" style="1" customWidth="1"/>
    <col min="2052" max="2052" width="12.6640625" style="1" customWidth="1"/>
    <col min="2053" max="2053" width="15" style="1" customWidth="1"/>
    <col min="2054" max="2290" width="9.33203125" style="1"/>
    <col min="2291" max="2291" width="8.6640625" style="1" customWidth="1"/>
    <col min="2292" max="2292" width="35.6640625" style="1" customWidth="1"/>
    <col min="2293" max="2293" width="5.6640625" style="1" customWidth="1"/>
    <col min="2294" max="2294" width="7" style="1" customWidth="1"/>
    <col min="2295" max="2295" width="6.44140625" style="1" customWidth="1"/>
    <col min="2296" max="2296" width="14.33203125" style="1" customWidth="1"/>
    <col min="2297" max="2297" width="22.33203125" style="1" customWidth="1"/>
    <col min="2298" max="2298" width="9.44140625" style="1" customWidth="1"/>
    <col min="2299" max="2299" width="10.6640625" style="1" customWidth="1"/>
    <col min="2300" max="2300" width="11" style="1" customWidth="1"/>
    <col min="2301" max="2301" width="12.33203125" style="1" customWidth="1"/>
    <col min="2302" max="2302" width="11" style="1" customWidth="1"/>
    <col min="2303" max="2303" width="12.44140625" style="1" customWidth="1"/>
    <col min="2304" max="2304" width="12.33203125" style="1" customWidth="1"/>
    <col min="2305" max="2305" width="15.44140625" style="1" customWidth="1"/>
    <col min="2306" max="2307" width="12.44140625" style="1" customWidth="1"/>
    <col min="2308" max="2308" width="12.6640625" style="1" customWidth="1"/>
    <col min="2309" max="2309" width="15" style="1" customWidth="1"/>
    <col min="2310" max="2546" width="9.33203125" style="1"/>
    <col min="2547" max="2547" width="8.6640625" style="1" customWidth="1"/>
    <col min="2548" max="2548" width="35.6640625" style="1" customWidth="1"/>
    <col min="2549" max="2549" width="5.6640625" style="1" customWidth="1"/>
    <col min="2550" max="2550" width="7" style="1" customWidth="1"/>
    <col min="2551" max="2551" width="6.44140625" style="1" customWidth="1"/>
    <col min="2552" max="2552" width="14.33203125" style="1" customWidth="1"/>
    <col min="2553" max="2553" width="22.33203125" style="1" customWidth="1"/>
    <col min="2554" max="2554" width="9.44140625" style="1" customWidth="1"/>
    <col min="2555" max="2555" width="10.6640625" style="1" customWidth="1"/>
    <col min="2556" max="2556" width="11" style="1" customWidth="1"/>
    <col min="2557" max="2557" width="12.33203125" style="1" customWidth="1"/>
    <col min="2558" max="2558" width="11" style="1" customWidth="1"/>
    <col min="2559" max="2559" width="12.44140625" style="1" customWidth="1"/>
    <col min="2560" max="2560" width="12.33203125" style="1" customWidth="1"/>
    <col min="2561" max="2561" width="15.44140625" style="1" customWidth="1"/>
    <col min="2562" max="2563" width="12.44140625" style="1" customWidth="1"/>
    <col min="2564" max="2564" width="12.6640625" style="1" customWidth="1"/>
    <col min="2565" max="2565" width="15" style="1" customWidth="1"/>
    <col min="2566" max="2802" width="9.33203125" style="1"/>
    <col min="2803" max="2803" width="8.6640625" style="1" customWidth="1"/>
    <col min="2804" max="2804" width="35.6640625" style="1" customWidth="1"/>
    <col min="2805" max="2805" width="5.6640625" style="1" customWidth="1"/>
    <col min="2806" max="2806" width="7" style="1" customWidth="1"/>
    <col min="2807" max="2807" width="6.44140625" style="1" customWidth="1"/>
    <col min="2808" max="2808" width="14.33203125" style="1" customWidth="1"/>
    <col min="2809" max="2809" width="22.33203125" style="1" customWidth="1"/>
    <col min="2810" max="2810" width="9.44140625" style="1" customWidth="1"/>
    <col min="2811" max="2811" width="10.6640625" style="1" customWidth="1"/>
    <col min="2812" max="2812" width="11" style="1" customWidth="1"/>
    <col min="2813" max="2813" width="12.33203125" style="1" customWidth="1"/>
    <col min="2814" max="2814" width="11" style="1" customWidth="1"/>
    <col min="2815" max="2815" width="12.44140625" style="1" customWidth="1"/>
    <col min="2816" max="2816" width="12.33203125" style="1" customWidth="1"/>
    <col min="2817" max="2817" width="15.44140625" style="1" customWidth="1"/>
    <col min="2818" max="2819" width="12.44140625" style="1" customWidth="1"/>
    <col min="2820" max="2820" width="12.6640625" style="1" customWidth="1"/>
    <col min="2821" max="2821" width="15" style="1" customWidth="1"/>
    <col min="2822" max="3058" width="9.33203125" style="1"/>
    <col min="3059" max="3059" width="8.6640625" style="1" customWidth="1"/>
    <col min="3060" max="3060" width="35.6640625" style="1" customWidth="1"/>
    <col min="3061" max="3061" width="5.6640625" style="1" customWidth="1"/>
    <col min="3062" max="3062" width="7" style="1" customWidth="1"/>
    <col min="3063" max="3063" width="6.44140625" style="1" customWidth="1"/>
    <col min="3064" max="3064" width="14.33203125" style="1" customWidth="1"/>
    <col min="3065" max="3065" width="22.33203125" style="1" customWidth="1"/>
    <col min="3066" max="3066" width="9.44140625" style="1" customWidth="1"/>
    <col min="3067" max="3067" width="10.6640625" style="1" customWidth="1"/>
    <col min="3068" max="3068" width="11" style="1" customWidth="1"/>
    <col min="3069" max="3069" width="12.33203125" style="1" customWidth="1"/>
    <col min="3070" max="3070" width="11" style="1" customWidth="1"/>
    <col min="3071" max="3071" width="12.44140625" style="1" customWidth="1"/>
    <col min="3072" max="3072" width="12.33203125" style="1" customWidth="1"/>
    <col min="3073" max="3073" width="15.44140625" style="1" customWidth="1"/>
    <col min="3074" max="3075" width="12.44140625" style="1" customWidth="1"/>
    <col min="3076" max="3076" width="12.6640625" style="1" customWidth="1"/>
    <col min="3077" max="3077" width="15" style="1" customWidth="1"/>
    <col min="3078" max="3314" width="9.33203125" style="1"/>
    <col min="3315" max="3315" width="8.6640625" style="1" customWidth="1"/>
    <col min="3316" max="3316" width="35.6640625" style="1" customWidth="1"/>
    <col min="3317" max="3317" width="5.6640625" style="1" customWidth="1"/>
    <col min="3318" max="3318" width="7" style="1" customWidth="1"/>
    <col min="3319" max="3319" width="6.44140625" style="1" customWidth="1"/>
    <col min="3320" max="3320" width="14.33203125" style="1" customWidth="1"/>
    <col min="3321" max="3321" width="22.33203125" style="1" customWidth="1"/>
    <col min="3322" max="3322" width="9.44140625" style="1" customWidth="1"/>
    <col min="3323" max="3323" width="10.6640625" style="1" customWidth="1"/>
    <col min="3324" max="3324" width="11" style="1" customWidth="1"/>
    <col min="3325" max="3325" width="12.33203125" style="1" customWidth="1"/>
    <col min="3326" max="3326" width="11" style="1" customWidth="1"/>
    <col min="3327" max="3327" width="12.44140625" style="1" customWidth="1"/>
    <col min="3328" max="3328" width="12.33203125" style="1" customWidth="1"/>
    <col min="3329" max="3329" width="15.44140625" style="1" customWidth="1"/>
    <col min="3330" max="3331" width="12.44140625" style="1" customWidth="1"/>
    <col min="3332" max="3332" width="12.6640625" style="1" customWidth="1"/>
    <col min="3333" max="3333" width="15" style="1" customWidth="1"/>
    <col min="3334" max="3570" width="9.33203125" style="1"/>
    <col min="3571" max="3571" width="8.6640625" style="1" customWidth="1"/>
    <col min="3572" max="3572" width="35.6640625" style="1" customWidth="1"/>
    <col min="3573" max="3573" width="5.6640625" style="1" customWidth="1"/>
    <col min="3574" max="3574" width="7" style="1" customWidth="1"/>
    <col min="3575" max="3575" width="6.44140625" style="1" customWidth="1"/>
    <col min="3576" max="3576" width="14.33203125" style="1" customWidth="1"/>
    <col min="3577" max="3577" width="22.33203125" style="1" customWidth="1"/>
    <col min="3578" max="3578" width="9.44140625" style="1" customWidth="1"/>
    <col min="3579" max="3579" width="10.6640625" style="1" customWidth="1"/>
    <col min="3580" max="3580" width="11" style="1" customWidth="1"/>
    <col min="3581" max="3581" width="12.33203125" style="1" customWidth="1"/>
    <col min="3582" max="3582" width="11" style="1" customWidth="1"/>
    <col min="3583" max="3583" width="12.44140625" style="1" customWidth="1"/>
    <col min="3584" max="3584" width="12.33203125" style="1" customWidth="1"/>
    <col min="3585" max="3585" width="15.44140625" style="1" customWidth="1"/>
    <col min="3586" max="3587" width="12.44140625" style="1" customWidth="1"/>
    <col min="3588" max="3588" width="12.6640625" style="1" customWidth="1"/>
    <col min="3589" max="3589" width="15" style="1" customWidth="1"/>
    <col min="3590" max="3826" width="9.33203125" style="1"/>
    <col min="3827" max="3827" width="8.6640625" style="1" customWidth="1"/>
    <col min="3828" max="3828" width="35.6640625" style="1" customWidth="1"/>
    <col min="3829" max="3829" width="5.6640625" style="1" customWidth="1"/>
    <col min="3830" max="3830" width="7" style="1" customWidth="1"/>
    <col min="3831" max="3831" width="6.44140625" style="1" customWidth="1"/>
    <col min="3832" max="3832" width="14.33203125" style="1" customWidth="1"/>
    <col min="3833" max="3833" width="22.33203125" style="1" customWidth="1"/>
    <col min="3834" max="3834" width="9.44140625" style="1" customWidth="1"/>
    <col min="3835" max="3835" width="10.6640625" style="1" customWidth="1"/>
    <col min="3836" max="3836" width="11" style="1" customWidth="1"/>
    <col min="3837" max="3837" width="12.33203125" style="1" customWidth="1"/>
    <col min="3838" max="3838" width="11" style="1" customWidth="1"/>
    <col min="3839" max="3839" width="12.44140625" style="1" customWidth="1"/>
    <col min="3840" max="3840" width="12.33203125" style="1" customWidth="1"/>
    <col min="3841" max="3841" width="15.44140625" style="1" customWidth="1"/>
    <col min="3842" max="3843" width="12.44140625" style="1" customWidth="1"/>
    <col min="3844" max="3844" width="12.6640625" style="1" customWidth="1"/>
    <col min="3845" max="3845" width="15" style="1" customWidth="1"/>
    <col min="3846" max="4082" width="9.33203125" style="1"/>
    <col min="4083" max="4083" width="8.6640625" style="1" customWidth="1"/>
    <col min="4084" max="4084" width="35.6640625" style="1" customWidth="1"/>
    <col min="4085" max="4085" width="5.6640625" style="1" customWidth="1"/>
    <col min="4086" max="4086" width="7" style="1" customWidth="1"/>
    <col min="4087" max="4087" width="6.44140625" style="1" customWidth="1"/>
    <col min="4088" max="4088" width="14.33203125" style="1" customWidth="1"/>
    <col min="4089" max="4089" width="22.33203125" style="1" customWidth="1"/>
    <col min="4090" max="4090" width="9.44140625" style="1" customWidth="1"/>
    <col min="4091" max="4091" width="10.6640625" style="1" customWidth="1"/>
    <col min="4092" max="4092" width="11" style="1" customWidth="1"/>
    <col min="4093" max="4093" width="12.33203125" style="1" customWidth="1"/>
    <col min="4094" max="4094" width="11" style="1" customWidth="1"/>
    <col min="4095" max="4095" width="12.44140625" style="1" customWidth="1"/>
    <col min="4096" max="4096" width="12.33203125" style="1" customWidth="1"/>
    <col min="4097" max="4097" width="15.44140625" style="1" customWidth="1"/>
    <col min="4098" max="4099" width="12.44140625" style="1" customWidth="1"/>
    <col min="4100" max="4100" width="12.6640625" style="1" customWidth="1"/>
    <col min="4101" max="4101" width="15" style="1" customWidth="1"/>
    <col min="4102" max="4338" width="9.33203125" style="1"/>
    <col min="4339" max="4339" width="8.6640625" style="1" customWidth="1"/>
    <col min="4340" max="4340" width="35.6640625" style="1" customWidth="1"/>
    <col min="4341" max="4341" width="5.6640625" style="1" customWidth="1"/>
    <col min="4342" max="4342" width="7" style="1" customWidth="1"/>
    <col min="4343" max="4343" width="6.44140625" style="1" customWidth="1"/>
    <col min="4344" max="4344" width="14.33203125" style="1" customWidth="1"/>
    <col min="4345" max="4345" width="22.33203125" style="1" customWidth="1"/>
    <col min="4346" max="4346" width="9.44140625" style="1" customWidth="1"/>
    <col min="4347" max="4347" width="10.6640625" style="1" customWidth="1"/>
    <col min="4348" max="4348" width="11" style="1" customWidth="1"/>
    <col min="4349" max="4349" width="12.33203125" style="1" customWidth="1"/>
    <col min="4350" max="4350" width="11" style="1" customWidth="1"/>
    <col min="4351" max="4351" width="12.44140625" style="1" customWidth="1"/>
    <col min="4352" max="4352" width="12.33203125" style="1" customWidth="1"/>
    <col min="4353" max="4353" width="15.44140625" style="1" customWidth="1"/>
    <col min="4354" max="4355" width="12.44140625" style="1" customWidth="1"/>
    <col min="4356" max="4356" width="12.6640625" style="1" customWidth="1"/>
    <col min="4357" max="4357" width="15" style="1" customWidth="1"/>
    <col min="4358" max="4594" width="9.33203125" style="1"/>
    <col min="4595" max="4595" width="8.6640625" style="1" customWidth="1"/>
    <col min="4596" max="4596" width="35.6640625" style="1" customWidth="1"/>
    <col min="4597" max="4597" width="5.6640625" style="1" customWidth="1"/>
    <col min="4598" max="4598" width="7" style="1" customWidth="1"/>
    <col min="4599" max="4599" width="6.44140625" style="1" customWidth="1"/>
    <col min="4600" max="4600" width="14.33203125" style="1" customWidth="1"/>
    <col min="4601" max="4601" width="22.33203125" style="1" customWidth="1"/>
    <col min="4602" max="4602" width="9.44140625" style="1" customWidth="1"/>
    <col min="4603" max="4603" width="10.6640625" style="1" customWidth="1"/>
    <col min="4604" max="4604" width="11" style="1" customWidth="1"/>
    <col min="4605" max="4605" width="12.33203125" style="1" customWidth="1"/>
    <col min="4606" max="4606" width="11" style="1" customWidth="1"/>
    <col min="4607" max="4607" width="12.44140625" style="1" customWidth="1"/>
    <col min="4608" max="4608" width="12.33203125" style="1" customWidth="1"/>
    <col min="4609" max="4609" width="15.44140625" style="1" customWidth="1"/>
    <col min="4610" max="4611" width="12.44140625" style="1" customWidth="1"/>
    <col min="4612" max="4612" width="12.6640625" style="1" customWidth="1"/>
    <col min="4613" max="4613" width="15" style="1" customWidth="1"/>
    <col min="4614" max="4850" width="9.33203125" style="1"/>
    <col min="4851" max="4851" width="8.6640625" style="1" customWidth="1"/>
    <col min="4852" max="4852" width="35.6640625" style="1" customWidth="1"/>
    <col min="4853" max="4853" width="5.6640625" style="1" customWidth="1"/>
    <col min="4854" max="4854" width="7" style="1" customWidth="1"/>
    <col min="4855" max="4855" width="6.44140625" style="1" customWidth="1"/>
    <col min="4856" max="4856" width="14.33203125" style="1" customWidth="1"/>
    <col min="4857" max="4857" width="22.33203125" style="1" customWidth="1"/>
    <col min="4858" max="4858" width="9.44140625" style="1" customWidth="1"/>
    <col min="4859" max="4859" width="10.6640625" style="1" customWidth="1"/>
    <col min="4860" max="4860" width="11" style="1" customWidth="1"/>
    <col min="4861" max="4861" width="12.33203125" style="1" customWidth="1"/>
    <col min="4862" max="4862" width="11" style="1" customWidth="1"/>
    <col min="4863" max="4863" width="12.44140625" style="1" customWidth="1"/>
    <col min="4864" max="4864" width="12.33203125" style="1" customWidth="1"/>
    <col min="4865" max="4865" width="15.44140625" style="1" customWidth="1"/>
    <col min="4866" max="4867" width="12.44140625" style="1" customWidth="1"/>
    <col min="4868" max="4868" width="12.6640625" style="1" customWidth="1"/>
    <col min="4869" max="4869" width="15" style="1" customWidth="1"/>
    <col min="4870" max="5106" width="9.33203125" style="1"/>
    <col min="5107" max="5107" width="8.6640625" style="1" customWidth="1"/>
    <col min="5108" max="5108" width="35.6640625" style="1" customWidth="1"/>
    <col min="5109" max="5109" width="5.6640625" style="1" customWidth="1"/>
    <col min="5110" max="5110" width="7" style="1" customWidth="1"/>
    <col min="5111" max="5111" width="6.44140625" style="1" customWidth="1"/>
    <col min="5112" max="5112" width="14.33203125" style="1" customWidth="1"/>
    <col min="5113" max="5113" width="22.33203125" style="1" customWidth="1"/>
    <col min="5114" max="5114" width="9.44140625" style="1" customWidth="1"/>
    <col min="5115" max="5115" width="10.6640625" style="1" customWidth="1"/>
    <col min="5116" max="5116" width="11" style="1" customWidth="1"/>
    <col min="5117" max="5117" width="12.33203125" style="1" customWidth="1"/>
    <col min="5118" max="5118" width="11" style="1" customWidth="1"/>
    <col min="5119" max="5119" width="12.44140625" style="1" customWidth="1"/>
    <col min="5120" max="5120" width="12.33203125" style="1" customWidth="1"/>
    <col min="5121" max="5121" width="15.44140625" style="1" customWidth="1"/>
    <col min="5122" max="5123" width="12.44140625" style="1" customWidth="1"/>
    <col min="5124" max="5124" width="12.6640625" style="1" customWidth="1"/>
    <col min="5125" max="5125" width="15" style="1" customWidth="1"/>
    <col min="5126" max="5362" width="9.33203125" style="1"/>
    <col min="5363" max="5363" width="8.6640625" style="1" customWidth="1"/>
    <col min="5364" max="5364" width="35.6640625" style="1" customWidth="1"/>
    <col min="5365" max="5365" width="5.6640625" style="1" customWidth="1"/>
    <col min="5366" max="5366" width="7" style="1" customWidth="1"/>
    <col min="5367" max="5367" width="6.44140625" style="1" customWidth="1"/>
    <col min="5368" max="5368" width="14.33203125" style="1" customWidth="1"/>
    <col min="5369" max="5369" width="22.33203125" style="1" customWidth="1"/>
    <col min="5370" max="5370" width="9.44140625" style="1" customWidth="1"/>
    <col min="5371" max="5371" width="10.6640625" style="1" customWidth="1"/>
    <col min="5372" max="5372" width="11" style="1" customWidth="1"/>
    <col min="5373" max="5373" width="12.33203125" style="1" customWidth="1"/>
    <col min="5374" max="5374" width="11" style="1" customWidth="1"/>
    <col min="5375" max="5375" width="12.44140625" style="1" customWidth="1"/>
    <col min="5376" max="5376" width="12.33203125" style="1" customWidth="1"/>
    <col min="5377" max="5377" width="15.44140625" style="1" customWidth="1"/>
    <col min="5378" max="5379" width="12.44140625" style="1" customWidth="1"/>
    <col min="5380" max="5380" width="12.6640625" style="1" customWidth="1"/>
    <col min="5381" max="5381" width="15" style="1" customWidth="1"/>
    <col min="5382" max="5618" width="9.33203125" style="1"/>
    <col min="5619" max="5619" width="8.6640625" style="1" customWidth="1"/>
    <col min="5620" max="5620" width="35.6640625" style="1" customWidth="1"/>
    <col min="5621" max="5621" width="5.6640625" style="1" customWidth="1"/>
    <col min="5622" max="5622" width="7" style="1" customWidth="1"/>
    <col min="5623" max="5623" width="6.44140625" style="1" customWidth="1"/>
    <col min="5624" max="5624" width="14.33203125" style="1" customWidth="1"/>
    <col min="5625" max="5625" width="22.33203125" style="1" customWidth="1"/>
    <col min="5626" max="5626" width="9.44140625" style="1" customWidth="1"/>
    <col min="5627" max="5627" width="10.6640625" style="1" customWidth="1"/>
    <col min="5628" max="5628" width="11" style="1" customWidth="1"/>
    <col min="5629" max="5629" width="12.33203125" style="1" customWidth="1"/>
    <col min="5630" max="5630" width="11" style="1" customWidth="1"/>
    <col min="5631" max="5631" width="12.44140625" style="1" customWidth="1"/>
    <col min="5632" max="5632" width="12.33203125" style="1" customWidth="1"/>
    <col min="5633" max="5633" width="15.44140625" style="1" customWidth="1"/>
    <col min="5634" max="5635" width="12.44140625" style="1" customWidth="1"/>
    <col min="5636" max="5636" width="12.6640625" style="1" customWidth="1"/>
    <col min="5637" max="5637" width="15" style="1" customWidth="1"/>
    <col min="5638" max="5874" width="9.33203125" style="1"/>
    <col min="5875" max="5875" width="8.6640625" style="1" customWidth="1"/>
    <col min="5876" max="5876" width="35.6640625" style="1" customWidth="1"/>
    <col min="5877" max="5877" width="5.6640625" style="1" customWidth="1"/>
    <col min="5878" max="5878" width="7" style="1" customWidth="1"/>
    <col min="5879" max="5879" width="6.44140625" style="1" customWidth="1"/>
    <col min="5880" max="5880" width="14.33203125" style="1" customWidth="1"/>
    <col min="5881" max="5881" width="22.33203125" style="1" customWidth="1"/>
    <col min="5882" max="5882" width="9.44140625" style="1" customWidth="1"/>
    <col min="5883" max="5883" width="10.6640625" style="1" customWidth="1"/>
    <col min="5884" max="5884" width="11" style="1" customWidth="1"/>
    <col min="5885" max="5885" width="12.33203125" style="1" customWidth="1"/>
    <col min="5886" max="5886" width="11" style="1" customWidth="1"/>
    <col min="5887" max="5887" width="12.44140625" style="1" customWidth="1"/>
    <col min="5888" max="5888" width="12.33203125" style="1" customWidth="1"/>
    <col min="5889" max="5889" width="15.44140625" style="1" customWidth="1"/>
    <col min="5890" max="5891" width="12.44140625" style="1" customWidth="1"/>
    <col min="5892" max="5892" width="12.6640625" style="1" customWidth="1"/>
    <col min="5893" max="5893" width="15" style="1" customWidth="1"/>
    <col min="5894" max="6130" width="9.33203125" style="1"/>
    <col min="6131" max="6131" width="8.6640625" style="1" customWidth="1"/>
    <col min="6132" max="6132" width="35.6640625" style="1" customWidth="1"/>
    <col min="6133" max="6133" width="5.6640625" style="1" customWidth="1"/>
    <col min="6134" max="6134" width="7" style="1" customWidth="1"/>
    <col min="6135" max="6135" width="6.44140625" style="1" customWidth="1"/>
    <col min="6136" max="6136" width="14.33203125" style="1" customWidth="1"/>
    <col min="6137" max="6137" width="22.33203125" style="1" customWidth="1"/>
    <col min="6138" max="6138" width="9.44140625" style="1" customWidth="1"/>
    <col min="6139" max="6139" width="10.6640625" style="1" customWidth="1"/>
    <col min="6140" max="6140" width="11" style="1" customWidth="1"/>
    <col min="6141" max="6141" width="12.33203125" style="1" customWidth="1"/>
    <col min="6142" max="6142" width="11" style="1" customWidth="1"/>
    <col min="6143" max="6143" width="12.44140625" style="1" customWidth="1"/>
    <col min="6144" max="6144" width="12.33203125" style="1" customWidth="1"/>
    <col min="6145" max="6145" width="15.44140625" style="1" customWidth="1"/>
    <col min="6146" max="6147" width="12.44140625" style="1" customWidth="1"/>
    <col min="6148" max="6148" width="12.6640625" style="1" customWidth="1"/>
    <col min="6149" max="6149" width="15" style="1" customWidth="1"/>
    <col min="6150" max="6386" width="9.33203125" style="1"/>
    <col min="6387" max="6387" width="8.6640625" style="1" customWidth="1"/>
    <col min="6388" max="6388" width="35.6640625" style="1" customWidth="1"/>
    <col min="6389" max="6389" width="5.6640625" style="1" customWidth="1"/>
    <col min="6390" max="6390" width="7" style="1" customWidth="1"/>
    <col min="6391" max="6391" width="6.44140625" style="1" customWidth="1"/>
    <col min="6392" max="6392" width="14.33203125" style="1" customWidth="1"/>
    <col min="6393" max="6393" width="22.33203125" style="1" customWidth="1"/>
    <col min="6394" max="6394" width="9.44140625" style="1" customWidth="1"/>
    <col min="6395" max="6395" width="10.6640625" style="1" customWidth="1"/>
    <col min="6396" max="6396" width="11" style="1" customWidth="1"/>
    <col min="6397" max="6397" width="12.33203125" style="1" customWidth="1"/>
    <col min="6398" max="6398" width="11" style="1" customWidth="1"/>
    <col min="6399" max="6399" width="12.44140625" style="1" customWidth="1"/>
    <col min="6400" max="6400" width="12.33203125" style="1" customWidth="1"/>
    <col min="6401" max="6401" width="15.44140625" style="1" customWidth="1"/>
    <col min="6402" max="6403" width="12.44140625" style="1" customWidth="1"/>
    <col min="6404" max="6404" width="12.6640625" style="1" customWidth="1"/>
    <col min="6405" max="6405" width="15" style="1" customWidth="1"/>
    <col min="6406" max="6642" width="9.33203125" style="1"/>
    <col min="6643" max="6643" width="8.6640625" style="1" customWidth="1"/>
    <col min="6644" max="6644" width="35.6640625" style="1" customWidth="1"/>
    <col min="6645" max="6645" width="5.6640625" style="1" customWidth="1"/>
    <col min="6646" max="6646" width="7" style="1" customWidth="1"/>
    <col min="6647" max="6647" width="6.44140625" style="1" customWidth="1"/>
    <col min="6648" max="6648" width="14.33203125" style="1" customWidth="1"/>
    <col min="6649" max="6649" width="22.33203125" style="1" customWidth="1"/>
    <col min="6650" max="6650" width="9.44140625" style="1" customWidth="1"/>
    <col min="6651" max="6651" width="10.6640625" style="1" customWidth="1"/>
    <col min="6652" max="6652" width="11" style="1" customWidth="1"/>
    <col min="6653" max="6653" width="12.33203125" style="1" customWidth="1"/>
    <col min="6654" max="6654" width="11" style="1" customWidth="1"/>
    <col min="6655" max="6655" width="12.44140625" style="1" customWidth="1"/>
    <col min="6656" max="6656" width="12.33203125" style="1" customWidth="1"/>
    <col min="6657" max="6657" width="15.44140625" style="1" customWidth="1"/>
    <col min="6658" max="6659" width="12.44140625" style="1" customWidth="1"/>
    <col min="6660" max="6660" width="12.6640625" style="1" customWidth="1"/>
    <col min="6661" max="6661" width="15" style="1" customWidth="1"/>
    <col min="6662" max="6898" width="9.33203125" style="1"/>
    <col min="6899" max="6899" width="8.6640625" style="1" customWidth="1"/>
    <col min="6900" max="6900" width="35.6640625" style="1" customWidth="1"/>
    <col min="6901" max="6901" width="5.6640625" style="1" customWidth="1"/>
    <col min="6902" max="6902" width="7" style="1" customWidth="1"/>
    <col min="6903" max="6903" width="6.44140625" style="1" customWidth="1"/>
    <col min="6904" max="6904" width="14.33203125" style="1" customWidth="1"/>
    <col min="6905" max="6905" width="22.33203125" style="1" customWidth="1"/>
    <col min="6906" max="6906" width="9.44140625" style="1" customWidth="1"/>
    <col min="6907" max="6907" width="10.6640625" style="1" customWidth="1"/>
    <col min="6908" max="6908" width="11" style="1" customWidth="1"/>
    <col min="6909" max="6909" width="12.33203125" style="1" customWidth="1"/>
    <col min="6910" max="6910" width="11" style="1" customWidth="1"/>
    <col min="6911" max="6911" width="12.44140625" style="1" customWidth="1"/>
    <col min="6912" max="6912" width="12.33203125" style="1" customWidth="1"/>
    <col min="6913" max="6913" width="15.44140625" style="1" customWidth="1"/>
    <col min="6914" max="6915" width="12.44140625" style="1" customWidth="1"/>
    <col min="6916" max="6916" width="12.6640625" style="1" customWidth="1"/>
    <col min="6917" max="6917" width="15" style="1" customWidth="1"/>
    <col min="6918" max="7154" width="9.33203125" style="1"/>
    <col min="7155" max="7155" width="8.6640625" style="1" customWidth="1"/>
    <col min="7156" max="7156" width="35.6640625" style="1" customWidth="1"/>
    <col min="7157" max="7157" width="5.6640625" style="1" customWidth="1"/>
    <col min="7158" max="7158" width="7" style="1" customWidth="1"/>
    <col min="7159" max="7159" width="6.44140625" style="1" customWidth="1"/>
    <col min="7160" max="7160" width="14.33203125" style="1" customWidth="1"/>
    <col min="7161" max="7161" width="22.33203125" style="1" customWidth="1"/>
    <col min="7162" max="7162" width="9.44140625" style="1" customWidth="1"/>
    <col min="7163" max="7163" width="10.6640625" style="1" customWidth="1"/>
    <col min="7164" max="7164" width="11" style="1" customWidth="1"/>
    <col min="7165" max="7165" width="12.33203125" style="1" customWidth="1"/>
    <col min="7166" max="7166" width="11" style="1" customWidth="1"/>
    <col min="7167" max="7167" width="12.44140625" style="1" customWidth="1"/>
    <col min="7168" max="7168" width="12.33203125" style="1" customWidth="1"/>
    <col min="7169" max="7169" width="15.44140625" style="1" customWidth="1"/>
    <col min="7170" max="7171" width="12.44140625" style="1" customWidth="1"/>
    <col min="7172" max="7172" width="12.6640625" style="1" customWidth="1"/>
    <col min="7173" max="7173" width="15" style="1" customWidth="1"/>
    <col min="7174" max="7410" width="9.33203125" style="1"/>
    <col min="7411" max="7411" width="8.6640625" style="1" customWidth="1"/>
    <col min="7412" max="7412" width="35.6640625" style="1" customWidth="1"/>
    <col min="7413" max="7413" width="5.6640625" style="1" customWidth="1"/>
    <col min="7414" max="7414" width="7" style="1" customWidth="1"/>
    <col min="7415" max="7415" width="6.44140625" style="1" customWidth="1"/>
    <col min="7416" max="7416" width="14.33203125" style="1" customWidth="1"/>
    <col min="7417" max="7417" width="22.33203125" style="1" customWidth="1"/>
    <col min="7418" max="7418" width="9.44140625" style="1" customWidth="1"/>
    <col min="7419" max="7419" width="10.6640625" style="1" customWidth="1"/>
    <col min="7420" max="7420" width="11" style="1" customWidth="1"/>
    <col min="7421" max="7421" width="12.33203125" style="1" customWidth="1"/>
    <col min="7422" max="7422" width="11" style="1" customWidth="1"/>
    <col min="7423" max="7423" width="12.44140625" style="1" customWidth="1"/>
    <col min="7424" max="7424" width="12.33203125" style="1" customWidth="1"/>
    <col min="7425" max="7425" width="15.44140625" style="1" customWidth="1"/>
    <col min="7426" max="7427" width="12.44140625" style="1" customWidth="1"/>
    <col min="7428" max="7428" width="12.6640625" style="1" customWidth="1"/>
    <col min="7429" max="7429" width="15" style="1" customWidth="1"/>
    <col min="7430" max="7666" width="9.33203125" style="1"/>
    <col min="7667" max="7667" width="8.6640625" style="1" customWidth="1"/>
    <col min="7668" max="7668" width="35.6640625" style="1" customWidth="1"/>
    <col min="7669" max="7669" width="5.6640625" style="1" customWidth="1"/>
    <col min="7670" max="7670" width="7" style="1" customWidth="1"/>
    <col min="7671" max="7671" width="6.44140625" style="1" customWidth="1"/>
    <col min="7672" max="7672" width="14.33203125" style="1" customWidth="1"/>
    <col min="7673" max="7673" width="22.33203125" style="1" customWidth="1"/>
    <col min="7674" max="7674" width="9.44140625" style="1" customWidth="1"/>
    <col min="7675" max="7675" width="10.6640625" style="1" customWidth="1"/>
    <col min="7676" max="7676" width="11" style="1" customWidth="1"/>
    <col min="7677" max="7677" width="12.33203125" style="1" customWidth="1"/>
    <col min="7678" max="7678" width="11" style="1" customWidth="1"/>
    <col min="7679" max="7679" width="12.44140625" style="1" customWidth="1"/>
    <col min="7680" max="7680" width="12.33203125" style="1" customWidth="1"/>
    <col min="7681" max="7681" width="15.44140625" style="1" customWidth="1"/>
    <col min="7682" max="7683" width="12.44140625" style="1" customWidth="1"/>
    <col min="7684" max="7684" width="12.6640625" style="1" customWidth="1"/>
    <col min="7685" max="7685" width="15" style="1" customWidth="1"/>
    <col min="7686" max="7922" width="9.33203125" style="1"/>
    <col min="7923" max="7923" width="8.6640625" style="1" customWidth="1"/>
    <col min="7924" max="7924" width="35.6640625" style="1" customWidth="1"/>
    <col min="7925" max="7925" width="5.6640625" style="1" customWidth="1"/>
    <col min="7926" max="7926" width="7" style="1" customWidth="1"/>
    <col min="7927" max="7927" width="6.44140625" style="1" customWidth="1"/>
    <col min="7928" max="7928" width="14.33203125" style="1" customWidth="1"/>
    <col min="7929" max="7929" width="22.33203125" style="1" customWidth="1"/>
    <col min="7930" max="7930" width="9.44140625" style="1" customWidth="1"/>
    <col min="7931" max="7931" width="10.6640625" style="1" customWidth="1"/>
    <col min="7932" max="7932" width="11" style="1" customWidth="1"/>
    <col min="7933" max="7933" width="12.33203125" style="1" customWidth="1"/>
    <col min="7934" max="7934" width="11" style="1" customWidth="1"/>
    <col min="7935" max="7935" width="12.44140625" style="1" customWidth="1"/>
    <col min="7936" max="7936" width="12.33203125" style="1" customWidth="1"/>
    <col min="7937" max="7937" width="15.44140625" style="1" customWidth="1"/>
    <col min="7938" max="7939" width="12.44140625" style="1" customWidth="1"/>
    <col min="7940" max="7940" width="12.6640625" style="1" customWidth="1"/>
    <col min="7941" max="7941" width="15" style="1" customWidth="1"/>
    <col min="7942" max="8178" width="9.33203125" style="1"/>
    <col min="8179" max="8179" width="8.6640625" style="1" customWidth="1"/>
    <col min="8180" max="8180" width="35.6640625" style="1" customWidth="1"/>
    <col min="8181" max="8181" width="5.6640625" style="1" customWidth="1"/>
    <col min="8182" max="8182" width="7" style="1" customWidth="1"/>
    <col min="8183" max="8183" width="6.44140625" style="1" customWidth="1"/>
    <col min="8184" max="8184" width="14.33203125" style="1" customWidth="1"/>
    <col min="8185" max="8185" width="22.33203125" style="1" customWidth="1"/>
    <col min="8186" max="8186" width="9.44140625" style="1" customWidth="1"/>
    <col min="8187" max="8187" width="10.6640625" style="1" customWidth="1"/>
    <col min="8188" max="8188" width="11" style="1" customWidth="1"/>
    <col min="8189" max="8189" width="12.33203125" style="1" customWidth="1"/>
    <col min="8190" max="8190" width="11" style="1" customWidth="1"/>
    <col min="8191" max="8191" width="12.44140625" style="1" customWidth="1"/>
    <col min="8192" max="8192" width="12.33203125" style="1" customWidth="1"/>
    <col min="8193" max="8193" width="15.44140625" style="1" customWidth="1"/>
    <col min="8194" max="8195" width="12.44140625" style="1" customWidth="1"/>
    <col min="8196" max="8196" width="12.6640625" style="1" customWidth="1"/>
    <col min="8197" max="8197" width="15" style="1" customWidth="1"/>
    <col min="8198" max="8434" width="9.33203125" style="1"/>
    <col min="8435" max="8435" width="8.6640625" style="1" customWidth="1"/>
    <col min="8436" max="8436" width="35.6640625" style="1" customWidth="1"/>
    <col min="8437" max="8437" width="5.6640625" style="1" customWidth="1"/>
    <col min="8438" max="8438" width="7" style="1" customWidth="1"/>
    <col min="8439" max="8439" width="6.44140625" style="1" customWidth="1"/>
    <col min="8440" max="8440" width="14.33203125" style="1" customWidth="1"/>
    <col min="8441" max="8441" width="22.33203125" style="1" customWidth="1"/>
    <col min="8442" max="8442" width="9.44140625" style="1" customWidth="1"/>
    <col min="8443" max="8443" width="10.6640625" style="1" customWidth="1"/>
    <col min="8444" max="8444" width="11" style="1" customWidth="1"/>
    <col min="8445" max="8445" width="12.33203125" style="1" customWidth="1"/>
    <col min="8446" max="8446" width="11" style="1" customWidth="1"/>
    <col min="8447" max="8447" width="12.44140625" style="1" customWidth="1"/>
    <col min="8448" max="8448" width="12.33203125" style="1" customWidth="1"/>
    <col min="8449" max="8449" width="15.44140625" style="1" customWidth="1"/>
    <col min="8450" max="8451" width="12.44140625" style="1" customWidth="1"/>
    <col min="8452" max="8452" width="12.6640625" style="1" customWidth="1"/>
    <col min="8453" max="8453" width="15" style="1" customWidth="1"/>
    <col min="8454" max="8690" width="9.33203125" style="1"/>
    <col min="8691" max="8691" width="8.6640625" style="1" customWidth="1"/>
    <col min="8692" max="8692" width="35.6640625" style="1" customWidth="1"/>
    <col min="8693" max="8693" width="5.6640625" style="1" customWidth="1"/>
    <col min="8694" max="8694" width="7" style="1" customWidth="1"/>
    <col min="8695" max="8695" width="6.44140625" style="1" customWidth="1"/>
    <col min="8696" max="8696" width="14.33203125" style="1" customWidth="1"/>
    <col min="8697" max="8697" width="22.33203125" style="1" customWidth="1"/>
    <col min="8698" max="8698" width="9.44140625" style="1" customWidth="1"/>
    <col min="8699" max="8699" width="10.6640625" style="1" customWidth="1"/>
    <col min="8700" max="8700" width="11" style="1" customWidth="1"/>
    <col min="8701" max="8701" width="12.33203125" style="1" customWidth="1"/>
    <col min="8702" max="8702" width="11" style="1" customWidth="1"/>
    <col min="8703" max="8703" width="12.44140625" style="1" customWidth="1"/>
    <col min="8704" max="8704" width="12.33203125" style="1" customWidth="1"/>
    <col min="8705" max="8705" width="15.44140625" style="1" customWidth="1"/>
    <col min="8706" max="8707" width="12.44140625" style="1" customWidth="1"/>
    <col min="8708" max="8708" width="12.6640625" style="1" customWidth="1"/>
    <col min="8709" max="8709" width="15" style="1" customWidth="1"/>
    <col min="8710" max="8946" width="9.33203125" style="1"/>
    <col min="8947" max="8947" width="8.6640625" style="1" customWidth="1"/>
    <col min="8948" max="8948" width="35.6640625" style="1" customWidth="1"/>
    <col min="8949" max="8949" width="5.6640625" style="1" customWidth="1"/>
    <col min="8950" max="8950" width="7" style="1" customWidth="1"/>
    <col min="8951" max="8951" width="6.44140625" style="1" customWidth="1"/>
    <col min="8952" max="8952" width="14.33203125" style="1" customWidth="1"/>
    <col min="8953" max="8953" width="22.33203125" style="1" customWidth="1"/>
    <col min="8954" max="8954" width="9.44140625" style="1" customWidth="1"/>
    <col min="8955" max="8955" width="10.6640625" style="1" customWidth="1"/>
    <col min="8956" max="8956" width="11" style="1" customWidth="1"/>
    <col min="8957" max="8957" width="12.33203125" style="1" customWidth="1"/>
    <col min="8958" max="8958" width="11" style="1" customWidth="1"/>
    <col min="8959" max="8959" width="12.44140625" style="1" customWidth="1"/>
    <col min="8960" max="8960" width="12.33203125" style="1" customWidth="1"/>
    <col min="8961" max="8961" width="15.44140625" style="1" customWidth="1"/>
    <col min="8962" max="8963" width="12.44140625" style="1" customWidth="1"/>
    <col min="8964" max="8964" width="12.6640625" style="1" customWidth="1"/>
    <col min="8965" max="8965" width="15" style="1" customWidth="1"/>
    <col min="8966" max="9202" width="9.33203125" style="1"/>
    <col min="9203" max="9203" width="8.6640625" style="1" customWidth="1"/>
    <col min="9204" max="9204" width="35.6640625" style="1" customWidth="1"/>
    <col min="9205" max="9205" width="5.6640625" style="1" customWidth="1"/>
    <col min="9206" max="9206" width="7" style="1" customWidth="1"/>
    <col min="9207" max="9207" width="6.44140625" style="1" customWidth="1"/>
    <col min="9208" max="9208" width="14.33203125" style="1" customWidth="1"/>
    <col min="9209" max="9209" width="22.33203125" style="1" customWidth="1"/>
    <col min="9210" max="9210" width="9.44140625" style="1" customWidth="1"/>
    <col min="9211" max="9211" width="10.6640625" style="1" customWidth="1"/>
    <col min="9212" max="9212" width="11" style="1" customWidth="1"/>
    <col min="9213" max="9213" width="12.33203125" style="1" customWidth="1"/>
    <col min="9214" max="9214" width="11" style="1" customWidth="1"/>
    <col min="9215" max="9215" width="12.44140625" style="1" customWidth="1"/>
    <col min="9216" max="9216" width="12.33203125" style="1" customWidth="1"/>
    <col min="9217" max="9217" width="15.44140625" style="1" customWidth="1"/>
    <col min="9218" max="9219" width="12.44140625" style="1" customWidth="1"/>
    <col min="9220" max="9220" width="12.6640625" style="1" customWidth="1"/>
    <col min="9221" max="9221" width="15" style="1" customWidth="1"/>
    <col min="9222" max="9458" width="9.33203125" style="1"/>
    <col min="9459" max="9459" width="8.6640625" style="1" customWidth="1"/>
    <col min="9460" max="9460" width="35.6640625" style="1" customWidth="1"/>
    <col min="9461" max="9461" width="5.6640625" style="1" customWidth="1"/>
    <col min="9462" max="9462" width="7" style="1" customWidth="1"/>
    <col min="9463" max="9463" width="6.44140625" style="1" customWidth="1"/>
    <col min="9464" max="9464" width="14.33203125" style="1" customWidth="1"/>
    <col min="9465" max="9465" width="22.33203125" style="1" customWidth="1"/>
    <col min="9466" max="9466" width="9.44140625" style="1" customWidth="1"/>
    <col min="9467" max="9467" width="10.6640625" style="1" customWidth="1"/>
    <col min="9468" max="9468" width="11" style="1" customWidth="1"/>
    <col min="9469" max="9469" width="12.33203125" style="1" customWidth="1"/>
    <col min="9470" max="9470" width="11" style="1" customWidth="1"/>
    <col min="9471" max="9471" width="12.44140625" style="1" customWidth="1"/>
    <col min="9472" max="9472" width="12.33203125" style="1" customWidth="1"/>
    <col min="9473" max="9473" width="15.44140625" style="1" customWidth="1"/>
    <col min="9474" max="9475" width="12.44140625" style="1" customWidth="1"/>
    <col min="9476" max="9476" width="12.6640625" style="1" customWidth="1"/>
    <col min="9477" max="9477" width="15" style="1" customWidth="1"/>
    <col min="9478" max="9714" width="9.33203125" style="1"/>
    <col min="9715" max="9715" width="8.6640625" style="1" customWidth="1"/>
    <col min="9716" max="9716" width="35.6640625" style="1" customWidth="1"/>
    <col min="9717" max="9717" width="5.6640625" style="1" customWidth="1"/>
    <col min="9718" max="9718" width="7" style="1" customWidth="1"/>
    <col min="9719" max="9719" width="6.44140625" style="1" customWidth="1"/>
    <col min="9720" max="9720" width="14.33203125" style="1" customWidth="1"/>
    <col min="9721" max="9721" width="22.33203125" style="1" customWidth="1"/>
    <col min="9722" max="9722" width="9.44140625" style="1" customWidth="1"/>
    <col min="9723" max="9723" width="10.6640625" style="1" customWidth="1"/>
    <col min="9724" max="9724" width="11" style="1" customWidth="1"/>
    <col min="9725" max="9725" width="12.33203125" style="1" customWidth="1"/>
    <col min="9726" max="9726" width="11" style="1" customWidth="1"/>
    <col min="9727" max="9727" width="12.44140625" style="1" customWidth="1"/>
    <col min="9728" max="9728" width="12.33203125" style="1" customWidth="1"/>
    <col min="9729" max="9729" width="15.44140625" style="1" customWidth="1"/>
    <col min="9730" max="9731" width="12.44140625" style="1" customWidth="1"/>
    <col min="9732" max="9732" width="12.6640625" style="1" customWidth="1"/>
    <col min="9733" max="9733" width="15" style="1" customWidth="1"/>
    <col min="9734" max="9970" width="9.33203125" style="1"/>
    <col min="9971" max="9971" width="8.6640625" style="1" customWidth="1"/>
    <col min="9972" max="9972" width="35.6640625" style="1" customWidth="1"/>
    <col min="9973" max="9973" width="5.6640625" style="1" customWidth="1"/>
    <col min="9974" max="9974" width="7" style="1" customWidth="1"/>
    <col min="9975" max="9975" width="6.44140625" style="1" customWidth="1"/>
    <col min="9976" max="9976" width="14.33203125" style="1" customWidth="1"/>
    <col min="9977" max="9977" width="22.33203125" style="1" customWidth="1"/>
    <col min="9978" max="9978" width="9.44140625" style="1" customWidth="1"/>
    <col min="9979" max="9979" width="10.6640625" style="1" customWidth="1"/>
    <col min="9980" max="9980" width="11" style="1" customWidth="1"/>
    <col min="9981" max="9981" width="12.33203125" style="1" customWidth="1"/>
    <col min="9982" max="9982" width="11" style="1" customWidth="1"/>
    <col min="9983" max="9983" width="12.44140625" style="1" customWidth="1"/>
    <col min="9984" max="9984" width="12.33203125" style="1" customWidth="1"/>
    <col min="9985" max="9985" width="15.44140625" style="1" customWidth="1"/>
    <col min="9986" max="9987" width="12.44140625" style="1" customWidth="1"/>
    <col min="9988" max="9988" width="12.6640625" style="1" customWidth="1"/>
    <col min="9989" max="9989" width="15" style="1" customWidth="1"/>
    <col min="9990" max="10226" width="9.33203125" style="1"/>
    <col min="10227" max="10227" width="8.6640625" style="1" customWidth="1"/>
    <col min="10228" max="10228" width="35.6640625" style="1" customWidth="1"/>
    <col min="10229" max="10229" width="5.6640625" style="1" customWidth="1"/>
    <col min="10230" max="10230" width="7" style="1" customWidth="1"/>
    <col min="10231" max="10231" width="6.44140625" style="1" customWidth="1"/>
    <col min="10232" max="10232" width="14.33203125" style="1" customWidth="1"/>
    <col min="10233" max="10233" width="22.33203125" style="1" customWidth="1"/>
    <col min="10234" max="10234" width="9.44140625" style="1" customWidth="1"/>
    <col min="10235" max="10235" width="10.6640625" style="1" customWidth="1"/>
    <col min="10236" max="10236" width="11" style="1" customWidth="1"/>
    <col min="10237" max="10237" width="12.33203125" style="1" customWidth="1"/>
    <col min="10238" max="10238" width="11" style="1" customWidth="1"/>
    <col min="10239" max="10239" width="12.44140625" style="1" customWidth="1"/>
    <col min="10240" max="10240" width="12.33203125" style="1" customWidth="1"/>
    <col min="10241" max="10241" width="15.44140625" style="1" customWidth="1"/>
    <col min="10242" max="10243" width="12.44140625" style="1" customWidth="1"/>
    <col min="10244" max="10244" width="12.6640625" style="1" customWidth="1"/>
    <col min="10245" max="10245" width="15" style="1" customWidth="1"/>
    <col min="10246" max="10482" width="9.33203125" style="1"/>
    <col min="10483" max="10483" width="8.6640625" style="1" customWidth="1"/>
    <col min="10484" max="10484" width="35.6640625" style="1" customWidth="1"/>
    <col min="10485" max="10485" width="5.6640625" style="1" customWidth="1"/>
    <col min="10486" max="10486" width="7" style="1" customWidth="1"/>
    <col min="10487" max="10487" width="6.44140625" style="1" customWidth="1"/>
    <col min="10488" max="10488" width="14.33203125" style="1" customWidth="1"/>
    <col min="10489" max="10489" width="22.33203125" style="1" customWidth="1"/>
    <col min="10490" max="10490" width="9.44140625" style="1" customWidth="1"/>
    <col min="10491" max="10491" width="10.6640625" style="1" customWidth="1"/>
    <col min="10492" max="10492" width="11" style="1" customWidth="1"/>
    <col min="10493" max="10493" width="12.33203125" style="1" customWidth="1"/>
    <col min="10494" max="10494" width="11" style="1" customWidth="1"/>
    <col min="10495" max="10495" width="12.44140625" style="1" customWidth="1"/>
    <col min="10496" max="10496" width="12.33203125" style="1" customWidth="1"/>
    <col min="10497" max="10497" width="15.44140625" style="1" customWidth="1"/>
    <col min="10498" max="10499" width="12.44140625" style="1" customWidth="1"/>
    <col min="10500" max="10500" width="12.6640625" style="1" customWidth="1"/>
    <col min="10501" max="10501" width="15" style="1" customWidth="1"/>
    <col min="10502" max="10738" width="9.33203125" style="1"/>
    <col min="10739" max="10739" width="8.6640625" style="1" customWidth="1"/>
    <col min="10740" max="10740" width="35.6640625" style="1" customWidth="1"/>
    <col min="10741" max="10741" width="5.6640625" style="1" customWidth="1"/>
    <col min="10742" max="10742" width="7" style="1" customWidth="1"/>
    <col min="10743" max="10743" width="6.44140625" style="1" customWidth="1"/>
    <col min="10744" max="10744" width="14.33203125" style="1" customWidth="1"/>
    <col min="10745" max="10745" width="22.33203125" style="1" customWidth="1"/>
    <col min="10746" max="10746" width="9.44140625" style="1" customWidth="1"/>
    <col min="10747" max="10747" width="10.6640625" style="1" customWidth="1"/>
    <col min="10748" max="10748" width="11" style="1" customWidth="1"/>
    <col min="10749" max="10749" width="12.33203125" style="1" customWidth="1"/>
    <col min="10750" max="10750" width="11" style="1" customWidth="1"/>
    <col min="10751" max="10751" width="12.44140625" style="1" customWidth="1"/>
    <col min="10752" max="10752" width="12.33203125" style="1" customWidth="1"/>
    <col min="10753" max="10753" width="15.44140625" style="1" customWidth="1"/>
    <col min="10754" max="10755" width="12.44140625" style="1" customWidth="1"/>
    <col min="10756" max="10756" width="12.6640625" style="1" customWidth="1"/>
    <col min="10757" max="10757" width="15" style="1" customWidth="1"/>
    <col min="10758" max="10994" width="9.33203125" style="1"/>
    <col min="10995" max="10995" width="8.6640625" style="1" customWidth="1"/>
    <col min="10996" max="10996" width="35.6640625" style="1" customWidth="1"/>
    <col min="10997" max="10997" width="5.6640625" style="1" customWidth="1"/>
    <col min="10998" max="10998" width="7" style="1" customWidth="1"/>
    <col min="10999" max="10999" width="6.44140625" style="1" customWidth="1"/>
    <col min="11000" max="11000" width="14.33203125" style="1" customWidth="1"/>
    <col min="11001" max="11001" width="22.33203125" style="1" customWidth="1"/>
    <col min="11002" max="11002" width="9.44140625" style="1" customWidth="1"/>
    <col min="11003" max="11003" width="10.6640625" style="1" customWidth="1"/>
    <col min="11004" max="11004" width="11" style="1" customWidth="1"/>
    <col min="11005" max="11005" width="12.33203125" style="1" customWidth="1"/>
    <col min="11006" max="11006" width="11" style="1" customWidth="1"/>
    <col min="11007" max="11007" width="12.44140625" style="1" customWidth="1"/>
    <col min="11008" max="11008" width="12.33203125" style="1" customWidth="1"/>
    <col min="11009" max="11009" width="15.44140625" style="1" customWidth="1"/>
    <col min="11010" max="11011" width="12.44140625" style="1" customWidth="1"/>
    <col min="11012" max="11012" width="12.6640625" style="1" customWidth="1"/>
    <col min="11013" max="11013" width="15" style="1" customWidth="1"/>
    <col min="11014" max="11250" width="9.33203125" style="1"/>
    <col min="11251" max="11251" width="8.6640625" style="1" customWidth="1"/>
    <col min="11252" max="11252" width="35.6640625" style="1" customWidth="1"/>
    <col min="11253" max="11253" width="5.6640625" style="1" customWidth="1"/>
    <col min="11254" max="11254" width="7" style="1" customWidth="1"/>
    <col min="11255" max="11255" width="6.44140625" style="1" customWidth="1"/>
    <col min="11256" max="11256" width="14.33203125" style="1" customWidth="1"/>
    <col min="11257" max="11257" width="22.33203125" style="1" customWidth="1"/>
    <col min="11258" max="11258" width="9.44140625" style="1" customWidth="1"/>
    <col min="11259" max="11259" width="10.6640625" style="1" customWidth="1"/>
    <col min="11260" max="11260" width="11" style="1" customWidth="1"/>
    <col min="11261" max="11261" width="12.33203125" style="1" customWidth="1"/>
    <col min="11262" max="11262" width="11" style="1" customWidth="1"/>
    <col min="11263" max="11263" width="12.44140625" style="1" customWidth="1"/>
    <col min="11264" max="11264" width="12.33203125" style="1" customWidth="1"/>
    <col min="11265" max="11265" width="15.44140625" style="1" customWidth="1"/>
    <col min="11266" max="11267" width="12.44140625" style="1" customWidth="1"/>
    <col min="11268" max="11268" width="12.6640625" style="1" customWidth="1"/>
    <col min="11269" max="11269" width="15" style="1" customWidth="1"/>
    <col min="11270" max="11506" width="9.33203125" style="1"/>
    <col min="11507" max="11507" width="8.6640625" style="1" customWidth="1"/>
    <col min="11508" max="11508" width="35.6640625" style="1" customWidth="1"/>
    <col min="11509" max="11509" width="5.6640625" style="1" customWidth="1"/>
    <col min="11510" max="11510" width="7" style="1" customWidth="1"/>
    <col min="11511" max="11511" width="6.44140625" style="1" customWidth="1"/>
    <col min="11512" max="11512" width="14.33203125" style="1" customWidth="1"/>
    <col min="11513" max="11513" width="22.33203125" style="1" customWidth="1"/>
    <col min="11514" max="11514" width="9.44140625" style="1" customWidth="1"/>
    <col min="11515" max="11515" width="10.6640625" style="1" customWidth="1"/>
    <col min="11516" max="11516" width="11" style="1" customWidth="1"/>
    <col min="11517" max="11517" width="12.33203125" style="1" customWidth="1"/>
    <col min="11518" max="11518" width="11" style="1" customWidth="1"/>
    <col min="11519" max="11519" width="12.44140625" style="1" customWidth="1"/>
    <col min="11520" max="11520" width="12.33203125" style="1" customWidth="1"/>
    <col min="11521" max="11521" width="15.44140625" style="1" customWidth="1"/>
    <col min="11522" max="11523" width="12.44140625" style="1" customWidth="1"/>
    <col min="11524" max="11524" width="12.6640625" style="1" customWidth="1"/>
    <col min="11525" max="11525" width="15" style="1" customWidth="1"/>
    <col min="11526" max="11762" width="9.33203125" style="1"/>
    <col min="11763" max="11763" width="8.6640625" style="1" customWidth="1"/>
    <col min="11764" max="11764" width="35.6640625" style="1" customWidth="1"/>
    <col min="11765" max="11765" width="5.6640625" style="1" customWidth="1"/>
    <col min="11766" max="11766" width="7" style="1" customWidth="1"/>
    <col min="11767" max="11767" width="6.44140625" style="1" customWidth="1"/>
    <col min="11768" max="11768" width="14.33203125" style="1" customWidth="1"/>
    <col min="11769" max="11769" width="22.33203125" style="1" customWidth="1"/>
    <col min="11770" max="11770" width="9.44140625" style="1" customWidth="1"/>
    <col min="11771" max="11771" width="10.6640625" style="1" customWidth="1"/>
    <col min="11772" max="11772" width="11" style="1" customWidth="1"/>
    <col min="11773" max="11773" width="12.33203125" style="1" customWidth="1"/>
    <col min="11774" max="11774" width="11" style="1" customWidth="1"/>
    <col min="11775" max="11775" width="12.44140625" style="1" customWidth="1"/>
    <col min="11776" max="11776" width="12.33203125" style="1" customWidth="1"/>
    <col min="11777" max="11777" width="15.44140625" style="1" customWidth="1"/>
    <col min="11778" max="11779" width="12.44140625" style="1" customWidth="1"/>
    <col min="11780" max="11780" width="12.6640625" style="1" customWidth="1"/>
    <col min="11781" max="11781" width="15" style="1" customWidth="1"/>
    <col min="11782" max="12018" width="9.33203125" style="1"/>
    <col min="12019" max="12019" width="8.6640625" style="1" customWidth="1"/>
    <col min="12020" max="12020" width="35.6640625" style="1" customWidth="1"/>
    <col min="12021" max="12021" width="5.6640625" style="1" customWidth="1"/>
    <col min="12022" max="12022" width="7" style="1" customWidth="1"/>
    <col min="12023" max="12023" width="6.44140625" style="1" customWidth="1"/>
    <col min="12024" max="12024" width="14.33203125" style="1" customWidth="1"/>
    <col min="12025" max="12025" width="22.33203125" style="1" customWidth="1"/>
    <col min="12026" max="12026" width="9.44140625" style="1" customWidth="1"/>
    <col min="12027" max="12027" width="10.6640625" style="1" customWidth="1"/>
    <col min="12028" max="12028" width="11" style="1" customWidth="1"/>
    <col min="12029" max="12029" width="12.33203125" style="1" customWidth="1"/>
    <col min="12030" max="12030" width="11" style="1" customWidth="1"/>
    <col min="12031" max="12031" width="12.44140625" style="1" customWidth="1"/>
    <col min="12032" max="12032" width="12.33203125" style="1" customWidth="1"/>
    <col min="12033" max="12033" width="15.44140625" style="1" customWidth="1"/>
    <col min="12034" max="12035" width="12.44140625" style="1" customWidth="1"/>
    <col min="12036" max="12036" width="12.6640625" style="1" customWidth="1"/>
    <col min="12037" max="12037" width="15" style="1" customWidth="1"/>
    <col min="12038" max="12274" width="9.33203125" style="1"/>
    <col min="12275" max="12275" width="8.6640625" style="1" customWidth="1"/>
    <col min="12276" max="12276" width="35.6640625" style="1" customWidth="1"/>
    <col min="12277" max="12277" width="5.6640625" style="1" customWidth="1"/>
    <col min="12278" max="12278" width="7" style="1" customWidth="1"/>
    <col min="12279" max="12279" width="6.44140625" style="1" customWidth="1"/>
    <col min="12280" max="12280" width="14.33203125" style="1" customWidth="1"/>
    <col min="12281" max="12281" width="22.33203125" style="1" customWidth="1"/>
    <col min="12282" max="12282" width="9.44140625" style="1" customWidth="1"/>
    <col min="12283" max="12283" width="10.6640625" style="1" customWidth="1"/>
    <col min="12284" max="12284" width="11" style="1" customWidth="1"/>
    <col min="12285" max="12285" width="12.33203125" style="1" customWidth="1"/>
    <col min="12286" max="12286" width="11" style="1" customWidth="1"/>
    <col min="12287" max="12287" width="12.44140625" style="1" customWidth="1"/>
    <col min="12288" max="12288" width="12.33203125" style="1" customWidth="1"/>
    <col min="12289" max="12289" width="15.44140625" style="1" customWidth="1"/>
    <col min="12290" max="12291" width="12.44140625" style="1" customWidth="1"/>
    <col min="12292" max="12292" width="12.6640625" style="1" customWidth="1"/>
    <col min="12293" max="12293" width="15" style="1" customWidth="1"/>
    <col min="12294" max="12530" width="9.33203125" style="1"/>
    <col min="12531" max="12531" width="8.6640625" style="1" customWidth="1"/>
    <col min="12532" max="12532" width="35.6640625" style="1" customWidth="1"/>
    <col min="12533" max="12533" width="5.6640625" style="1" customWidth="1"/>
    <col min="12534" max="12534" width="7" style="1" customWidth="1"/>
    <col min="12535" max="12535" width="6.44140625" style="1" customWidth="1"/>
    <col min="12536" max="12536" width="14.33203125" style="1" customWidth="1"/>
    <col min="12537" max="12537" width="22.33203125" style="1" customWidth="1"/>
    <col min="12538" max="12538" width="9.44140625" style="1" customWidth="1"/>
    <col min="12539" max="12539" width="10.6640625" style="1" customWidth="1"/>
    <col min="12540" max="12540" width="11" style="1" customWidth="1"/>
    <col min="12541" max="12541" width="12.33203125" style="1" customWidth="1"/>
    <col min="12542" max="12542" width="11" style="1" customWidth="1"/>
    <col min="12543" max="12543" width="12.44140625" style="1" customWidth="1"/>
    <col min="12544" max="12544" width="12.33203125" style="1" customWidth="1"/>
    <col min="12545" max="12545" width="15.44140625" style="1" customWidth="1"/>
    <col min="12546" max="12547" width="12.44140625" style="1" customWidth="1"/>
    <col min="12548" max="12548" width="12.6640625" style="1" customWidth="1"/>
    <col min="12549" max="12549" width="15" style="1" customWidth="1"/>
    <col min="12550" max="12786" width="9.33203125" style="1"/>
    <col min="12787" max="12787" width="8.6640625" style="1" customWidth="1"/>
    <col min="12788" max="12788" width="35.6640625" style="1" customWidth="1"/>
    <col min="12789" max="12789" width="5.6640625" style="1" customWidth="1"/>
    <col min="12790" max="12790" width="7" style="1" customWidth="1"/>
    <col min="12791" max="12791" width="6.44140625" style="1" customWidth="1"/>
    <col min="12792" max="12792" width="14.33203125" style="1" customWidth="1"/>
    <col min="12793" max="12793" width="22.33203125" style="1" customWidth="1"/>
    <col min="12794" max="12794" width="9.44140625" style="1" customWidth="1"/>
    <col min="12795" max="12795" width="10.6640625" style="1" customWidth="1"/>
    <col min="12796" max="12796" width="11" style="1" customWidth="1"/>
    <col min="12797" max="12797" width="12.33203125" style="1" customWidth="1"/>
    <col min="12798" max="12798" width="11" style="1" customWidth="1"/>
    <col min="12799" max="12799" width="12.44140625" style="1" customWidth="1"/>
    <col min="12800" max="12800" width="12.33203125" style="1" customWidth="1"/>
    <col min="12801" max="12801" width="15.44140625" style="1" customWidth="1"/>
    <col min="12802" max="12803" width="12.44140625" style="1" customWidth="1"/>
    <col min="12804" max="12804" width="12.6640625" style="1" customWidth="1"/>
    <col min="12805" max="12805" width="15" style="1" customWidth="1"/>
    <col min="12806" max="13042" width="9.33203125" style="1"/>
    <col min="13043" max="13043" width="8.6640625" style="1" customWidth="1"/>
    <col min="13044" max="13044" width="35.6640625" style="1" customWidth="1"/>
    <col min="13045" max="13045" width="5.6640625" style="1" customWidth="1"/>
    <col min="13046" max="13046" width="7" style="1" customWidth="1"/>
    <col min="13047" max="13047" width="6.44140625" style="1" customWidth="1"/>
    <col min="13048" max="13048" width="14.33203125" style="1" customWidth="1"/>
    <col min="13049" max="13049" width="22.33203125" style="1" customWidth="1"/>
    <col min="13050" max="13050" width="9.44140625" style="1" customWidth="1"/>
    <col min="13051" max="13051" width="10.6640625" style="1" customWidth="1"/>
    <col min="13052" max="13052" width="11" style="1" customWidth="1"/>
    <col min="13053" max="13053" width="12.33203125" style="1" customWidth="1"/>
    <col min="13054" max="13054" width="11" style="1" customWidth="1"/>
    <col min="13055" max="13055" width="12.44140625" style="1" customWidth="1"/>
    <col min="13056" max="13056" width="12.33203125" style="1" customWidth="1"/>
    <col min="13057" max="13057" width="15.44140625" style="1" customWidth="1"/>
    <col min="13058" max="13059" width="12.44140625" style="1" customWidth="1"/>
    <col min="13060" max="13060" width="12.6640625" style="1" customWidth="1"/>
    <col min="13061" max="13061" width="15" style="1" customWidth="1"/>
    <col min="13062" max="13298" width="9.33203125" style="1"/>
    <col min="13299" max="13299" width="8.6640625" style="1" customWidth="1"/>
    <col min="13300" max="13300" width="35.6640625" style="1" customWidth="1"/>
    <col min="13301" max="13301" width="5.6640625" style="1" customWidth="1"/>
    <col min="13302" max="13302" width="7" style="1" customWidth="1"/>
    <col min="13303" max="13303" width="6.44140625" style="1" customWidth="1"/>
    <col min="13304" max="13304" width="14.33203125" style="1" customWidth="1"/>
    <col min="13305" max="13305" width="22.33203125" style="1" customWidth="1"/>
    <col min="13306" max="13306" width="9.44140625" style="1" customWidth="1"/>
    <col min="13307" max="13307" width="10.6640625" style="1" customWidth="1"/>
    <col min="13308" max="13308" width="11" style="1" customWidth="1"/>
    <col min="13309" max="13309" width="12.33203125" style="1" customWidth="1"/>
    <col min="13310" max="13310" width="11" style="1" customWidth="1"/>
    <col min="13311" max="13311" width="12.44140625" style="1" customWidth="1"/>
    <col min="13312" max="13312" width="12.33203125" style="1" customWidth="1"/>
    <col min="13313" max="13313" width="15.44140625" style="1" customWidth="1"/>
    <col min="13314" max="13315" width="12.44140625" style="1" customWidth="1"/>
    <col min="13316" max="13316" width="12.6640625" style="1" customWidth="1"/>
    <col min="13317" max="13317" width="15" style="1" customWidth="1"/>
    <col min="13318" max="13554" width="9.33203125" style="1"/>
    <col min="13555" max="13555" width="8.6640625" style="1" customWidth="1"/>
    <col min="13556" max="13556" width="35.6640625" style="1" customWidth="1"/>
    <col min="13557" max="13557" width="5.6640625" style="1" customWidth="1"/>
    <col min="13558" max="13558" width="7" style="1" customWidth="1"/>
    <col min="13559" max="13559" width="6.44140625" style="1" customWidth="1"/>
    <col min="13560" max="13560" width="14.33203125" style="1" customWidth="1"/>
    <col min="13561" max="13561" width="22.33203125" style="1" customWidth="1"/>
    <col min="13562" max="13562" width="9.44140625" style="1" customWidth="1"/>
    <col min="13563" max="13563" width="10.6640625" style="1" customWidth="1"/>
    <col min="13564" max="13564" width="11" style="1" customWidth="1"/>
    <col min="13565" max="13565" width="12.33203125" style="1" customWidth="1"/>
    <col min="13566" max="13566" width="11" style="1" customWidth="1"/>
    <col min="13567" max="13567" width="12.44140625" style="1" customWidth="1"/>
    <col min="13568" max="13568" width="12.33203125" style="1" customWidth="1"/>
    <col min="13569" max="13569" width="15.44140625" style="1" customWidth="1"/>
    <col min="13570" max="13571" width="12.44140625" style="1" customWidth="1"/>
    <col min="13572" max="13572" width="12.6640625" style="1" customWidth="1"/>
    <col min="13573" max="13573" width="15" style="1" customWidth="1"/>
    <col min="13574" max="13810" width="9.33203125" style="1"/>
    <col min="13811" max="13811" width="8.6640625" style="1" customWidth="1"/>
    <col min="13812" max="13812" width="35.6640625" style="1" customWidth="1"/>
    <col min="13813" max="13813" width="5.6640625" style="1" customWidth="1"/>
    <col min="13814" max="13814" width="7" style="1" customWidth="1"/>
    <col min="13815" max="13815" width="6.44140625" style="1" customWidth="1"/>
    <col min="13816" max="13816" width="14.33203125" style="1" customWidth="1"/>
    <col min="13817" max="13817" width="22.33203125" style="1" customWidth="1"/>
    <col min="13818" max="13818" width="9.44140625" style="1" customWidth="1"/>
    <col min="13819" max="13819" width="10.6640625" style="1" customWidth="1"/>
    <col min="13820" max="13820" width="11" style="1" customWidth="1"/>
    <col min="13821" max="13821" width="12.33203125" style="1" customWidth="1"/>
    <col min="13822" max="13822" width="11" style="1" customWidth="1"/>
    <col min="13823" max="13823" width="12.44140625" style="1" customWidth="1"/>
    <col min="13824" max="13824" width="12.33203125" style="1" customWidth="1"/>
    <col min="13825" max="13825" width="15.44140625" style="1" customWidth="1"/>
    <col min="13826" max="13827" width="12.44140625" style="1" customWidth="1"/>
    <col min="13828" max="13828" width="12.6640625" style="1" customWidth="1"/>
    <col min="13829" max="13829" width="15" style="1" customWidth="1"/>
    <col min="13830" max="14066" width="9.33203125" style="1"/>
    <col min="14067" max="14067" width="8.6640625" style="1" customWidth="1"/>
    <col min="14068" max="14068" width="35.6640625" style="1" customWidth="1"/>
    <col min="14069" max="14069" width="5.6640625" style="1" customWidth="1"/>
    <col min="14070" max="14070" width="7" style="1" customWidth="1"/>
    <col min="14071" max="14071" width="6.44140625" style="1" customWidth="1"/>
    <col min="14072" max="14072" width="14.33203125" style="1" customWidth="1"/>
    <col min="14073" max="14073" width="22.33203125" style="1" customWidth="1"/>
    <col min="14074" max="14074" width="9.44140625" style="1" customWidth="1"/>
    <col min="14075" max="14075" width="10.6640625" style="1" customWidth="1"/>
    <col min="14076" max="14076" width="11" style="1" customWidth="1"/>
    <col min="14077" max="14077" width="12.33203125" style="1" customWidth="1"/>
    <col min="14078" max="14078" width="11" style="1" customWidth="1"/>
    <col min="14079" max="14079" width="12.44140625" style="1" customWidth="1"/>
    <col min="14080" max="14080" width="12.33203125" style="1" customWidth="1"/>
    <col min="14081" max="14081" width="15.44140625" style="1" customWidth="1"/>
    <col min="14082" max="14083" width="12.44140625" style="1" customWidth="1"/>
    <col min="14084" max="14084" width="12.6640625" style="1" customWidth="1"/>
    <col min="14085" max="14085" width="15" style="1" customWidth="1"/>
    <col min="14086" max="14322" width="9.33203125" style="1"/>
    <col min="14323" max="14323" width="8.6640625" style="1" customWidth="1"/>
    <col min="14324" max="14324" width="35.6640625" style="1" customWidth="1"/>
    <col min="14325" max="14325" width="5.6640625" style="1" customWidth="1"/>
    <col min="14326" max="14326" width="7" style="1" customWidth="1"/>
    <col min="14327" max="14327" width="6.44140625" style="1" customWidth="1"/>
    <col min="14328" max="14328" width="14.33203125" style="1" customWidth="1"/>
    <col min="14329" max="14329" width="22.33203125" style="1" customWidth="1"/>
    <col min="14330" max="14330" width="9.44140625" style="1" customWidth="1"/>
    <col min="14331" max="14331" width="10.6640625" style="1" customWidth="1"/>
    <col min="14332" max="14332" width="11" style="1" customWidth="1"/>
    <col min="14333" max="14333" width="12.33203125" style="1" customWidth="1"/>
    <col min="14334" max="14334" width="11" style="1" customWidth="1"/>
    <col min="14335" max="14335" width="12.44140625" style="1" customWidth="1"/>
    <col min="14336" max="14336" width="12.33203125" style="1" customWidth="1"/>
    <col min="14337" max="14337" width="15.44140625" style="1" customWidth="1"/>
    <col min="14338" max="14339" width="12.44140625" style="1" customWidth="1"/>
    <col min="14340" max="14340" width="12.6640625" style="1" customWidth="1"/>
    <col min="14341" max="14341" width="15" style="1" customWidth="1"/>
    <col min="14342" max="14578" width="9.33203125" style="1"/>
    <col min="14579" max="14579" width="8.6640625" style="1" customWidth="1"/>
    <col min="14580" max="14580" width="35.6640625" style="1" customWidth="1"/>
    <col min="14581" max="14581" width="5.6640625" style="1" customWidth="1"/>
    <col min="14582" max="14582" width="7" style="1" customWidth="1"/>
    <col min="14583" max="14583" width="6.44140625" style="1" customWidth="1"/>
    <col min="14584" max="14584" width="14.33203125" style="1" customWidth="1"/>
    <col min="14585" max="14585" width="22.33203125" style="1" customWidth="1"/>
    <col min="14586" max="14586" width="9.44140625" style="1" customWidth="1"/>
    <col min="14587" max="14587" width="10.6640625" style="1" customWidth="1"/>
    <col min="14588" max="14588" width="11" style="1" customWidth="1"/>
    <col min="14589" max="14589" width="12.33203125" style="1" customWidth="1"/>
    <col min="14590" max="14590" width="11" style="1" customWidth="1"/>
    <col min="14591" max="14591" width="12.44140625" style="1" customWidth="1"/>
    <col min="14592" max="14592" width="12.33203125" style="1" customWidth="1"/>
    <col min="14593" max="14593" width="15.44140625" style="1" customWidth="1"/>
    <col min="14594" max="14595" width="12.44140625" style="1" customWidth="1"/>
    <col min="14596" max="14596" width="12.6640625" style="1" customWidth="1"/>
    <col min="14597" max="14597" width="15" style="1" customWidth="1"/>
    <col min="14598" max="14834" width="9.33203125" style="1"/>
    <col min="14835" max="14835" width="8.6640625" style="1" customWidth="1"/>
    <col min="14836" max="14836" width="35.6640625" style="1" customWidth="1"/>
    <col min="14837" max="14837" width="5.6640625" style="1" customWidth="1"/>
    <col min="14838" max="14838" width="7" style="1" customWidth="1"/>
    <col min="14839" max="14839" width="6.44140625" style="1" customWidth="1"/>
    <col min="14840" max="14840" width="14.33203125" style="1" customWidth="1"/>
    <col min="14841" max="14841" width="22.33203125" style="1" customWidth="1"/>
    <col min="14842" max="14842" width="9.44140625" style="1" customWidth="1"/>
    <col min="14843" max="14843" width="10.6640625" style="1" customWidth="1"/>
    <col min="14844" max="14844" width="11" style="1" customWidth="1"/>
    <col min="14845" max="14845" width="12.33203125" style="1" customWidth="1"/>
    <col min="14846" max="14846" width="11" style="1" customWidth="1"/>
    <col min="14847" max="14847" width="12.44140625" style="1" customWidth="1"/>
    <col min="14848" max="14848" width="12.33203125" style="1" customWidth="1"/>
    <col min="14849" max="14849" width="15.44140625" style="1" customWidth="1"/>
    <col min="14850" max="14851" width="12.44140625" style="1" customWidth="1"/>
    <col min="14852" max="14852" width="12.6640625" style="1" customWidth="1"/>
    <col min="14853" max="14853" width="15" style="1" customWidth="1"/>
    <col min="14854" max="15090" width="9.33203125" style="1"/>
    <col min="15091" max="15091" width="8.6640625" style="1" customWidth="1"/>
    <col min="15092" max="15092" width="35.6640625" style="1" customWidth="1"/>
    <col min="15093" max="15093" width="5.6640625" style="1" customWidth="1"/>
    <col min="15094" max="15094" width="7" style="1" customWidth="1"/>
    <col min="15095" max="15095" width="6.44140625" style="1" customWidth="1"/>
    <col min="15096" max="15096" width="14.33203125" style="1" customWidth="1"/>
    <col min="15097" max="15097" width="22.33203125" style="1" customWidth="1"/>
    <col min="15098" max="15098" width="9.44140625" style="1" customWidth="1"/>
    <col min="15099" max="15099" width="10.6640625" style="1" customWidth="1"/>
    <col min="15100" max="15100" width="11" style="1" customWidth="1"/>
    <col min="15101" max="15101" width="12.33203125" style="1" customWidth="1"/>
    <col min="15102" max="15102" width="11" style="1" customWidth="1"/>
    <col min="15103" max="15103" width="12.44140625" style="1" customWidth="1"/>
    <col min="15104" max="15104" width="12.33203125" style="1" customWidth="1"/>
    <col min="15105" max="15105" width="15.44140625" style="1" customWidth="1"/>
    <col min="15106" max="15107" width="12.44140625" style="1" customWidth="1"/>
    <col min="15108" max="15108" width="12.6640625" style="1" customWidth="1"/>
    <col min="15109" max="15109" width="15" style="1" customWidth="1"/>
    <col min="15110" max="15346" width="9.33203125" style="1"/>
    <col min="15347" max="15347" width="8.6640625" style="1" customWidth="1"/>
    <col min="15348" max="15348" width="35.6640625" style="1" customWidth="1"/>
    <col min="15349" max="15349" width="5.6640625" style="1" customWidth="1"/>
    <col min="15350" max="15350" width="7" style="1" customWidth="1"/>
    <col min="15351" max="15351" width="6.44140625" style="1" customWidth="1"/>
    <col min="15352" max="15352" width="14.33203125" style="1" customWidth="1"/>
    <col min="15353" max="15353" width="22.33203125" style="1" customWidth="1"/>
    <col min="15354" max="15354" width="9.44140625" style="1" customWidth="1"/>
    <col min="15355" max="15355" width="10.6640625" style="1" customWidth="1"/>
    <col min="15356" max="15356" width="11" style="1" customWidth="1"/>
    <col min="15357" max="15357" width="12.33203125" style="1" customWidth="1"/>
    <col min="15358" max="15358" width="11" style="1" customWidth="1"/>
    <col min="15359" max="15359" width="12.44140625" style="1" customWidth="1"/>
    <col min="15360" max="15360" width="12.33203125" style="1" customWidth="1"/>
    <col min="15361" max="15361" width="15.44140625" style="1" customWidth="1"/>
    <col min="15362" max="15363" width="12.44140625" style="1" customWidth="1"/>
    <col min="15364" max="15364" width="12.6640625" style="1" customWidth="1"/>
    <col min="15365" max="15365" width="15" style="1" customWidth="1"/>
    <col min="15366" max="15602" width="9.33203125" style="1"/>
    <col min="15603" max="15603" width="8.6640625" style="1" customWidth="1"/>
    <col min="15604" max="15604" width="35.6640625" style="1" customWidth="1"/>
    <col min="15605" max="15605" width="5.6640625" style="1" customWidth="1"/>
    <col min="15606" max="15606" width="7" style="1" customWidth="1"/>
    <col min="15607" max="15607" width="6.44140625" style="1" customWidth="1"/>
    <col min="15608" max="15608" width="14.33203125" style="1" customWidth="1"/>
    <col min="15609" max="15609" width="22.33203125" style="1" customWidth="1"/>
    <col min="15610" max="15610" width="9.44140625" style="1" customWidth="1"/>
    <col min="15611" max="15611" width="10.6640625" style="1" customWidth="1"/>
    <col min="15612" max="15612" width="11" style="1" customWidth="1"/>
    <col min="15613" max="15613" width="12.33203125" style="1" customWidth="1"/>
    <col min="15614" max="15614" width="11" style="1" customWidth="1"/>
    <col min="15615" max="15615" width="12.44140625" style="1" customWidth="1"/>
    <col min="15616" max="15616" width="12.33203125" style="1" customWidth="1"/>
    <col min="15617" max="15617" width="15.44140625" style="1" customWidth="1"/>
    <col min="15618" max="15619" width="12.44140625" style="1" customWidth="1"/>
    <col min="15620" max="15620" width="12.6640625" style="1" customWidth="1"/>
    <col min="15621" max="15621" width="15" style="1" customWidth="1"/>
    <col min="15622" max="15858" width="9.33203125" style="1"/>
    <col min="15859" max="15859" width="8.6640625" style="1" customWidth="1"/>
    <col min="15860" max="15860" width="35.6640625" style="1" customWidth="1"/>
    <col min="15861" max="15861" width="5.6640625" style="1" customWidth="1"/>
    <col min="15862" max="15862" width="7" style="1" customWidth="1"/>
    <col min="15863" max="15863" width="6.44140625" style="1" customWidth="1"/>
    <col min="15864" max="15864" width="14.33203125" style="1" customWidth="1"/>
    <col min="15865" max="15865" width="22.33203125" style="1" customWidth="1"/>
    <col min="15866" max="15866" width="9.44140625" style="1" customWidth="1"/>
    <col min="15867" max="15867" width="10.6640625" style="1" customWidth="1"/>
    <col min="15868" max="15868" width="11" style="1" customWidth="1"/>
    <col min="15869" max="15869" width="12.33203125" style="1" customWidth="1"/>
    <col min="15870" max="15870" width="11" style="1" customWidth="1"/>
    <col min="15871" max="15871" width="12.44140625" style="1" customWidth="1"/>
    <col min="15872" max="15872" width="12.33203125" style="1" customWidth="1"/>
    <col min="15873" max="15873" width="15.44140625" style="1" customWidth="1"/>
    <col min="15874" max="15875" width="12.44140625" style="1" customWidth="1"/>
    <col min="15876" max="15876" width="12.6640625" style="1" customWidth="1"/>
    <col min="15877" max="15877" width="15" style="1" customWidth="1"/>
    <col min="15878" max="16114" width="9.33203125" style="1"/>
    <col min="16115" max="16115" width="8.6640625" style="1" customWidth="1"/>
    <col min="16116" max="16116" width="35.6640625" style="1" customWidth="1"/>
    <col min="16117" max="16117" width="5.6640625" style="1" customWidth="1"/>
    <col min="16118" max="16118" width="7" style="1" customWidth="1"/>
    <col min="16119" max="16119" width="6.44140625" style="1" customWidth="1"/>
    <col min="16120" max="16120" width="14.33203125" style="1" customWidth="1"/>
    <col min="16121" max="16121" width="22.33203125" style="1" customWidth="1"/>
    <col min="16122" max="16122" width="9.44140625" style="1" customWidth="1"/>
    <col min="16123" max="16123" width="10.6640625" style="1" customWidth="1"/>
    <col min="16124" max="16124" width="11" style="1" customWidth="1"/>
    <col min="16125" max="16125" width="12.33203125" style="1" customWidth="1"/>
    <col min="16126" max="16126" width="11" style="1" customWidth="1"/>
    <col min="16127" max="16127" width="12.44140625" style="1" customWidth="1"/>
    <col min="16128" max="16128" width="12.33203125" style="1" customWidth="1"/>
    <col min="16129" max="16129" width="15.44140625" style="1" customWidth="1"/>
    <col min="16130" max="16131" width="12.44140625" style="1" customWidth="1"/>
    <col min="16132" max="16132" width="12.6640625" style="1" customWidth="1"/>
    <col min="16133" max="16133" width="15" style="1" customWidth="1"/>
    <col min="16134" max="16384" width="9.33203125" style="1"/>
  </cols>
  <sheetData>
    <row r="1" spans="1:5" ht="36" customHeight="1">
      <c r="A1" s="270" t="s">
        <v>77</v>
      </c>
      <c r="B1" s="270"/>
      <c r="C1" s="270"/>
      <c r="D1" s="270"/>
      <c r="E1" s="270"/>
    </row>
    <row r="2" spans="1:5" ht="24" customHeight="1">
      <c r="A2" s="271" t="s">
        <v>29</v>
      </c>
      <c r="B2" s="271"/>
      <c r="C2" s="271"/>
      <c r="D2" s="271"/>
      <c r="E2" s="271"/>
    </row>
    <row r="3" spans="1:5" s="8" customFormat="1" ht="35.4" customHeight="1">
      <c r="A3" s="19" t="s">
        <v>0</v>
      </c>
      <c r="B3" s="19" t="s">
        <v>1</v>
      </c>
      <c r="C3" s="26" t="s">
        <v>64</v>
      </c>
      <c r="D3" s="26" t="s">
        <v>65</v>
      </c>
      <c r="E3" s="20" t="s">
        <v>8</v>
      </c>
    </row>
    <row r="4" spans="1:5" ht="27" customHeight="1">
      <c r="A4" s="42" t="s">
        <v>79</v>
      </c>
      <c r="B4" s="21" t="s">
        <v>82</v>
      </c>
      <c r="C4" s="43" t="e">
        <f>SUM(C5:C7)</f>
        <v>#REF!</v>
      </c>
      <c r="D4" s="43" t="e">
        <f>SUM(D5:D7)</f>
        <v>#REF!</v>
      </c>
      <c r="E4" s="24"/>
    </row>
    <row r="5" spans="1:5" ht="27" customHeight="1">
      <c r="A5" s="22">
        <v>1</v>
      </c>
      <c r="B5" s="11" t="e">
        <f>#REF!</f>
        <v>#REF!</v>
      </c>
      <c r="C5" s="34" t="e">
        <f>#REF!</f>
        <v>#REF!</v>
      </c>
      <c r="D5" s="34" t="e">
        <f>#REF!-#REF!</f>
        <v>#REF!</v>
      </c>
      <c r="E5" s="24"/>
    </row>
    <row r="6" spans="1:5" ht="27" customHeight="1">
      <c r="A6" s="22">
        <v>3</v>
      </c>
      <c r="B6" s="11" t="e">
        <f>#REF!</f>
        <v>#REF!</v>
      </c>
      <c r="C6" s="34" t="s">
        <v>48</v>
      </c>
      <c r="D6" s="34" t="e">
        <f>#REF!</f>
        <v>#REF!</v>
      </c>
      <c r="E6" s="24"/>
    </row>
    <row r="7" spans="1:5" ht="27" customHeight="1">
      <c r="A7" s="22">
        <v>4</v>
      </c>
      <c r="B7" s="11" t="s">
        <v>88</v>
      </c>
      <c r="C7" s="34" t="s">
        <v>48</v>
      </c>
      <c r="D7" s="34" t="e">
        <f>#REF!-#REF!</f>
        <v>#REF!</v>
      </c>
      <c r="E7" s="24"/>
    </row>
    <row r="8" spans="1:5" s="5" customFormat="1" ht="27" customHeight="1">
      <c r="A8" s="42" t="s">
        <v>80</v>
      </c>
      <c r="B8" s="21" t="s">
        <v>86</v>
      </c>
      <c r="C8" s="43" t="e">
        <f>SUM(C9)</f>
        <v>#REF!</v>
      </c>
      <c r="D8" s="43" t="s">
        <v>48</v>
      </c>
      <c r="E8" s="44"/>
    </row>
    <row r="9" spans="1:5" ht="27" customHeight="1">
      <c r="A9" s="22">
        <v>1</v>
      </c>
      <c r="B9" s="11" t="e">
        <f>#REF!</f>
        <v>#REF!</v>
      </c>
      <c r="C9" s="39" t="e">
        <f>#REF!+#REF!</f>
        <v>#REF!</v>
      </c>
      <c r="D9" s="34" t="s">
        <v>48</v>
      </c>
      <c r="E9" s="24" t="e">
        <f>#REF!</f>
        <v>#REF!</v>
      </c>
    </row>
    <row r="10" spans="1:5" ht="27" customHeight="1">
      <c r="A10" s="42" t="s">
        <v>81</v>
      </c>
      <c r="B10" s="21" t="s">
        <v>76</v>
      </c>
      <c r="C10" s="43" t="e">
        <f>SUM(C11:C13)</f>
        <v>#REF!</v>
      </c>
      <c r="D10" s="43" t="s">
        <v>48</v>
      </c>
      <c r="E10" s="24"/>
    </row>
    <row r="11" spans="1:5" ht="38.25" customHeight="1">
      <c r="A11" s="22">
        <v>1</v>
      </c>
      <c r="B11" s="11" t="e">
        <f>#REF!</f>
        <v>#REF!</v>
      </c>
      <c r="C11" s="39" t="e">
        <f>#REF!</f>
        <v>#REF!</v>
      </c>
      <c r="D11" s="34" t="s">
        <v>48</v>
      </c>
      <c r="E11" s="24"/>
    </row>
    <row r="12" spans="1:5" ht="38.25" customHeight="1">
      <c r="A12" s="22">
        <v>2</v>
      </c>
      <c r="B12" s="11" t="s">
        <v>84</v>
      </c>
      <c r="C12" s="39" t="e">
        <f>SUM(#REF!)-800000+10000</f>
        <v>#REF!</v>
      </c>
      <c r="D12" s="34" t="s">
        <v>48</v>
      </c>
      <c r="E12" s="24"/>
    </row>
    <row r="13" spans="1:5" ht="27" customHeight="1">
      <c r="A13" s="22">
        <v>3</v>
      </c>
      <c r="B13" s="11" t="s">
        <v>83</v>
      </c>
      <c r="C13" s="39" t="e">
        <f>#REF!</f>
        <v>#REF!</v>
      </c>
      <c r="D13" s="34" t="s">
        <v>48</v>
      </c>
      <c r="E13" s="24"/>
    </row>
    <row r="14" spans="1:5" s="5" customFormat="1" ht="27" customHeight="1">
      <c r="A14" s="28"/>
      <c r="B14" s="27" t="s">
        <v>58</v>
      </c>
      <c r="C14" s="33" t="e">
        <f>C4+C8+C10</f>
        <v>#REF!</v>
      </c>
      <c r="D14" s="33" t="e">
        <f>D4</f>
        <v>#REF!</v>
      </c>
      <c r="E14" s="29"/>
    </row>
    <row r="15" spans="1:5">
      <c r="B15" s="30" t="s">
        <v>49</v>
      </c>
      <c r="C15" s="31">
        <f>'1. Works - Goods - Non CS'!G20*1000000</f>
        <v>44072947000000</v>
      </c>
      <c r="D15" s="7" t="s">
        <v>48</v>
      </c>
    </row>
    <row r="16" spans="1:5">
      <c r="B16" s="30" t="s">
        <v>85</v>
      </c>
      <c r="C16" s="31">
        <f>'2.Consulting Services'!F12*1000000</f>
        <v>927053000000</v>
      </c>
      <c r="D16" s="7" t="s">
        <v>48</v>
      </c>
    </row>
    <row r="17" spans="2:5">
      <c r="B17" s="32" t="s">
        <v>51</v>
      </c>
      <c r="C17" s="31" t="e">
        <f>#REF!</f>
        <v>#REF!</v>
      </c>
      <c r="D17" s="7" t="s">
        <v>48</v>
      </c>
    </row>
    <row r="18" spans="2:5">
      <c r="B18" s="54" t="s">
        <v>89</v>
      </c>
      <c r="C18" s="31" t="s">
        <v>48</v>
      </c>
      <c r="D18" s="53">
        <v>1790528</v>
      </c>
      <c r="E18" s="52" t="s">
        <v>90</v>
      </c>
    </row>
    <row r="19" spans="2:5">
      <c r="B19" s="35" t="s">
        <v>12</v>
      </c>
      <c r="C19" s="36" t="e">
        <f>SUM(C14:C17)</f>
        <v>#REF!</v>
      </c>
      <c r="D19" s="36" t="e">
        <f>C19+D14+D18</f>
        <v>#REF!</v>
      </c>
      <c r="E19" s="36"/>
    </row>
    <row r="21" spans="2:5">
      <c r="D21" s="55" t="e">
        <f>#REF!-C19-D14</f>
        <v>#REF!</v>
      </c>
    </row>
  </sheetData>
  <mergeCells count="2">
    <mergeCell ref="A1:E1"/>
    <mergeCell ref="A2:E2"/>
  </mergeCells>
  <pageMargins left="0.25" right="0.25" top="0.75" bottom="0.75" header="0.3" footer="0.3"/>
  <pageSetup paperSize="9" fitToHeight="0" orientation="landscape" r:id="rId1"/>
  <headerFooter>
    <oddHeader>&amp;L&amp;"Times New Roman,Regular"Ho Chi Minh city green transport development project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U60"/>
  <sheetViews>
    <sheetView topLeftCell="A31" zoomScale="60" zoomScaleNormal="60" workbookViewId="0">
      <selection activeCell="T34" sqref="T34:T35"/>
    </sheetView>
  </sheetViews>
  <sheetFormatPr defaultColWidth="9.33203125" defaultRowHeight="15.6"/>
  <cols>
    <col min="1" max="1" width="15.44140625" style="6" customWidth="1"/>
    <col min="2" max="2" width="35.6640625" style="1" customWidth="1"/>
    <col min="3" max="3" width="9.44140625" style="1" hidden="1" customWidth="1"/>
    <col min="4" max="4" width="16.44140625" style="1" hidden="1" customWidth="1"/>
    <col min="5" max="5" width="18.33203125" style="1" customWidth="1"/>
    <col min="6" max="6" width="14" style="1" hidden="1" customWidth="1"/>
    <col min="7" max="7" width="2.44140625" style="7" hidden="1" customWidth="1"/>
    <col min="8" max="8" width="17.109375" style="7" customWidth="1"/>
    <col min="9" max="9" width="12" style="3" hidden="1" customWidth="1"/>
    <col min="10" max="10" width="18.44140625" style="3" hidden="1" customWidth="1"/>
    <col min="11" max="11" width="14.33203125" style="2" hidden="1" customWidth="1"/>
    <col min="12" max="12" width="16" style="2" hidden="1" customWidth="1"/>
    <col min="13" max="13" width="18.5546875" style="2" hidden="1" customWidth="1"/>
    <col min="14" max="14" width="14.88671875" style="2" hidden="1" customWidth="1"/>
    <col min="15" max="15" width="14.5546875" style="2" hidden="1" customWidth="1"/>
    <col min="16" max="16" width="18.33203125" style="2" hidden="1" customWidth="1"/>
    <col min="17" max="17" width="16.33203125" style="2" hidden="1" customWidth="1"/>
    <col min="18" max="18" width="14.109375" style="2" hidden="1" customWidth="1"/>
    <col min="19" max="19" width="16.6640625" style="2" hidden="1" customWidth="1"/>
    <col min="20" max="20" width="15.33203125" style="2" customWidth="1"/>
    <col min="21" max="21" width="15.44140625" style="2" customWidth="1"/>
    <col min="22" max="22" width="15" style="2" customWidth="1"/>
    <col min="23" max="23" width="23.88671875" style="1" hidden="1" customWidth="1"/>
    <col min="24" max="42" width="9.33203125" style="1"/>
    <col min="43" max="43" width="11.44140625" style="1" customWidth="1"/>
    <col min="44" max="259" width="9.33203125" style="1"/>
    <col min="260" max="260" width="8.6640625" style="1" customWidth="1"/>
    <col min="261" max="261" width="35.6640625" style="1" customWidth="1"/>
    <col min="262" max="262" width="5.6640625" style="1" customWidth="1"/>
    <col min="263" max="263" width="7" style="1" customWidth="1"/>
    <col min="264" max="264" width="6.44140625" style="1" customWidth="1"/>
    <col min="265" max="265" width="14.33203125" style="1" customWidth="1"/>
    <col min="266" max="266" width="22.33203125" style="1" customWidth="1"/>
    <col min="267" max="267" width="9.44140625" style="1" customWidth="1"/>
    <col min="268" max="268" width="10.6640625" style="1" customWidth="1"/>
    <col min="269" max="269" width="11" style="1" customWidth="1"/>
    <col min="270" max="270" width="12.33203125" style="1" customWidth="1"/>
    <col min="271" max="271" width="11" style="1" customWidth="1"/>
    <col min="272" max="272" width="12.44140625" style="1" customWidth="1"/>
    <col min="273" max="273" width="12.33203125" style="1" customWidth="1"/>
    <col min="274" max="274" width="15.44140625" style="1" customWidth="1"/>
    <col min="275" max="276" width="12.44140625" style="1" customWidth="1"/>
    <col min="277" max="277" width="12.6640625" style="1" customWidth="1"/>
    <col min="278" max="278" width="15" style="1" customWidth="1"/>
    <col min="279" max="515" width="9.33203125" style="1"/>
    <col min="516" max="516" width="8.6640625" style="1" customWidth="1"/>
    <col min="517" max="517" width="35.6640625" style="1" customWidth="1"/>
    <col min="518" max="518" width="5.6640625" style="1" customWidth="1"/>
    <col min="519" max="519" width="7" style="1" customWidth="1"/>
    <col min="520" max="520" width="6.44140625" style="1" customWidth="1"/>
    <col min="521" max="521" width="14.33203125" style="1" customWidth="1"/>
    <col min="522" max="522" width="22.33203125" style="1" customWidth="1"/>
    <col min="523" max="523" width="9.44140625" style="1" customWidth="1"/>
    <col min="524" max="524" width="10.6640625" style="1" customWidth="1"/>
    <col min="525" max="525" width="11" style="1" customWidth="1"/>
    <col min="526" max="526" width="12.33203125" style="1" customWidth="1"/>
    <col min="527" max="527" width="11" style="1" customWidth="1"/>
    <col min="528" max="528" width="12.44140625" style="1" customWidth="1"/>
    <col min="529" max="529" width="12.33203125" style="1" customWidth="1"/>
    <col min="530" max="530" width="15.44140625" style="1" customWidth="1"/>
    <col min="531" max="532" width="12.44140625" style="1" customWidth="1"/>
    <col min="533" max="533" width="12.6640625" style="1" customWidth="1"/>
    <col min="534" max="534" width="15" style="1" customWidth="1"/>
    <col min="535" max="771" width="9.33203125" style="1"/>
    <col min="772" max="772" width="8.6640625" style="1" customWidth="1"/>
    <col min="773" max="773" width="35.6640625" style="1" customWidth="1"/>
    <col min="774" max="774" width="5.6640625" style="1" customWidth="1"/>
    <col min="775" max="775" width="7" style="1" customWidth="1"/>
    <col min="776" max="776" width="6.44140625" style="1" customWidth="1"/>
    <col min="777" max="777" width="14.33203125" style="1" customWidth="1"/>
    <col min="778" max="778" width="22.33203125" style="1" customWidth="1"/>
    <col min="779" max="779" width="9.44140625" style="1" customWidth="1"/>
    <col min="780" max="780" width="10.6640625" style="1" customWidth="1"/>
    <col min="781" max="781" width="11" style="1" customWidth="1"/>
    <col min="782" max="782" width="12.33203125" style="1" customWidth="1"/>
    <col min="783" max="783" width="11" style="1" customWidth="1"/>
    <col min="784" max="784" width="12.44140625" style="1" customWidth="1"/>
    <col min="785" max="785" width="12.33203125" style="1" customWidth="1"/>
    <col min="786" max="786" width="15.44140625" style="1" customWidth="1"/>
    <col min="787" max="788" width="12.44140625" style="1" customWidth="1"/>
    <col min="789" max="789" width="12.6640625" style="1" customWidth="1"/>
    <col min="790" max="790" width="15" style="1" customWidth="1"/>
    <col min="791" max="1027" width="9.33203125" style="1"/>
    <col min="1028" max="1028" width="8.6640625" style="1" customWidth="1"/>
    <col min="1029" max="1029" width="35.6640625" style="1" customWidth="1"/>
    <col min="1030" max="1030" width="5.6640625" style="1" customWidth="1"/>
    <col min="1031" max="1031" width="7" style="1" customWidth="1"/>
    <col min="1032" max="1032" width="6.44140625" style="1" customWidth="1"/>
    <col min="1033" max="1033" width="14.33203125" style="1" customWidth="1"/>
    <col min="1034" max="1034" width="22.33203125" style="1" customWidth="1"/>
    <col min="1035" max="1035" width="9.44140625" style="1" customWidth="1"/>
    <col min="1036" max="1036" width="10.6640625" style="1" customWidth="1"/>
    <col min="1037" max="1037" width="11" style="1" customWidth="1"/>
    <col min="1038" max="1038" width="12.33203125" style="1" customWidth="1"/>
    <col min="1039" max="1039" width="11" style="1" customWidth="1"/>
    <col min="1040" max="1040" width="12.44140625" style="1" customWidth="1"/>
    <col min="1041" max="1041" width="12.33203125" style="1" customWidth="1"/>
    <col min="1042" max="1042" width="15.44140625" style="1" customWidth="1"/>
    <col min="1043" max="1044" width="12.44140625" style="1" customWidth="1"/>
    <col min="1045" max="1045" width="12.6640625" style="1" customWidth="1"/>
    <col min="1046" max="1046" width="15" style="1" customWidth="1"/>
    <col min="1047" max="1283" width="9.33203125" style="1"/>
    <col min="1284" max="1284" width="8.6640625" style="1" customWidth="1"/>
    <col min="1285" max="1285" width="35.6640625" style="1" customWidth="1"/>
    <col min="1286" max="1286" width="5.6640625" style="1" customWidth="1"/>
    <col min="1287" max="1287" width="7" style="1" customWidth="1"/>
    <col min="1288" max="1288" width="6.44140625" style="1" customWidth="1"/>
    <col min="1289" max="1289" width="14.33203125" style="1" customWidth="1"/>
    <col min="1290" max="1290" width="22.33203125" style="1" customWidth="1"/>
    <col min="1291" max="1291" width="9.44140625" style="1" customWidth="1"/>
    <col min="1292" max="1292" width="10.6640625" style="1" customWidth="1"/>
    <col min="1293" max="1293" width="11" style="1" customWidth="1"/>
    <col min="1294" max="1294" width="12.33203125" style="1" customWidth="1"/>
    <col min="1295" max="1295" width="11" style="1" customWidth="1"/>
    <col min="1296" max="1296" width="12.44140625" style="1" customWidth="1"/>
    <col min="1297" max="1297" width="12.33203125" style="1" customWidth="1"/>
    <col min="1298" max="1298" width="15.44140625" style="1" customWidth="1"/>
    <col min="1299" max="1300" width="12.44140625" style="1" customWidth="1"/>
    <col min="1301" max="1301" width="12.6640625" style="1" customWidth="1"/>
    <col min="1302" max="1302" width="15" style="1" customWidth="1"/>
    <col min="1303" max="1539" width="9.33203125" style="1"/>
    <col min="1540" max="1540" width="8.6640625" style="1" customWidth="1"/>
    <col min="1541" max="1541" width="35.6640625" style="1" customWidth="1"/>
    <col min="1542" max="1542" width="5.6640625" style="1" customWidth="1"/>
    <col min="1543" max="1543" width="7" style="1" customWidth="1"/>
    <col min="1544" max="1544" width="6.44140625" style="1" customWidth="1"/>
    <col min="1545" max="1545" width="14.33203125" style="1" customWidth="1"/>
    <col min="1546" max="1546" width="22.33203125" style="1" customWidth="1"/>
    <col min="1547" max="1547" width="9.44140625" style="1" customWidth="1"/>
    <col min="1548" max="1548" width="10.6640625" style="1" customWidth="1"/>
    <col min="1549" max="1549" width="11" style="1" customWidth="1"/>
    <col min="1550" max="1550" width="12.33203125" style="1" customWidth="1"/>
    <col min="1551" max="1551" width="11" style="1" customWidth="1"/>
    <col min="1552" max="1552" width="12.44140625" style="1" customWidth="1"/>
    <col min="1553" max="1553" width="12.33203125" style="1" customWidth="1"/>
    <col min="1554" max="1554" width="15.44140625" style="1" customWidth="1"/>
    <col min="1555" max="1556" width="12.44140625" style="1" customWidth="1"/>
    <col min="1557" max="1557" width="12.6640625" style="1" customWidth="1"/>
    <col min="1558" max="1558" width="15" style="1" customWidth="1"/>
    <col min="1559" max="1795" width="9.33203125" style="1"/>
    <col min="1796" max="1796" width="8.6640625" style="1" customWidth="1"/>
    <col min="1797" max="1797" width="35.6640625" style="1" customWidth="1"/>
    <col min="1798" max="1798" width="5.6640625" style="1" customWidth="1"/>
    <col min="1799" max="1799" width="7" style="1" customWidth="1"/>
    <col min="1800" max="1800" width="6.44140625" style="1" customWidth="1"/>
    <col min="1801" max="1801" width="14.33203125" style="1" customWidth="1"/>
    <col min="1802" max="1802" width="22.33203125" style="1" customWidth="1"/>
    <col min="1803" max="1803" width="9.44140625" style="1" customWidth="1"/>
    <col min="1804" max="1804" width="10.6640625" style="1" customWidth="1"/>
    <col min="1805" max="1805" width="11" style="1" customWidth="1"/>
    <col min="1806" max="1806" width="12.33203125" style="1" customWidth="1"/>
    <col min="1807" max="1807" width="11" style="1" customWidth="1"/>
    <col min="1808" max="1808" width="12.44140625" style="1" customWidth="1"/>
    <col min="1809" max="1809" width="12.33203125" style="1" customWidth="1"/>
    <col min="1810" max="1810" width="15.44140625" style="1" customWidth="1"/>
    <col min="1811" max="1812" width="12.44140625" style="1" customWidth="1"/>
    <col min="1813" max="1813" width="12.6640625" style="1" customWidth="1"/>
    <col min="1814" max="1814" width="15" style="1" customWidth="1"/>
    <col min="1815" max="2051" width="9.33203125" style="1"/>
    <col min="2052" max="2052" width="8.6640625" style="1" customWidth="1"/>
    <col min="2053" max="2053" width="35.6640625" style="1" customWidth="1"/>
    <col min="2054" max="2054" width="5.6640625" style="1" customWidth="1"/>
    <col min="2055" max="2055" width="7" style="1" customWidth="1"/>
    <col min="2056" max="2056" width="6.44140625" style="1" customWidth="1"/>
    <col min="2057" max="2057" width="14.33203125" style="1" customWidth="1"/>
    <col min="2058" max="2058" width="22.33203125" style="1" customWidth="1"/>
    <col min="2059" max="2059" width="9.44140625" style="1" customWidth="1"/>
    <col min="2060" max="2060" width="10.6640625" style="1" customWidth="1"/>
    <col min="2061" max="2061" width="11" style="1" customWidth="1"/>
    <col min="2062" max="2062" width="12.33203125" style="1" customWidth="1"/>
    <col min="2063" max="2063" width="11" style="1" customWidth="1"/>
    <col min="2064" max="2064" width="12.44140625" style="1" customWidth="1"/>
    <col min="2065" max="2065" width="12.33203125" style="1" customWidth="1"/>
    <col min="2066" max="2066" width="15.44140625" style="1" customWidth="1"/>
    <col min="2067" max="2068" width="12.44140625" style="1" customWidth="1"/>
    <col min="2069" max="2069" width="12.6640625" style="1" customWidth="1"/>
    <col min="2070" max="2070" width="15" style="1" customWidth="1"/>
    <col min="2071" max="2307" width="9.33203125" style="1"/>
    <col min="2308" max="2308" width="8.6640625" style="1" customWidth="1"/>
    <col min="2309" max="2309" width="35.6640625" style="1" customWidth="1"/>
    <col min="2310" max="2310" width="5.6640625" style="1" customWidth="1"/>
    <col min="2311" max="2311" width="7" style="1" customWidth="1"/>
    <col min="2312" max="2312" width="6.44140625" style="1" customWidth="1"/>
    <col min="2313" max="2313" width="14.33203125" style="1" customWidth="1"/>
    <col min="2314" max="2314" width="22.33203125" style="1" customWidth="1"/>
    <col min="2315" max="2315" width="9.44140625" style="1" customWidth="1"/>
    <col min="2316" max="2316" width="10.6640625" style="1" customWidth="1"/>
    <col min="2317" max="2317" width="11" style="1" customWidth="1"/>
    <col min="2318" max="2318" width="12.33203125" style="1" customWidth="1"/>
    <col min="2319" max="2319" width="11" style="1" customWidth="1"/>
    <col min="2320" max="2320" width="12.44140625" style="1" customWidth="1"/>
    <col min="2321" max="2321" width="12.33203125" style="1" customWidth="1"/>
    <col min="2322" max="2322" width="15.44140625" style="1" customWidth="1"/>
    <col min="2323" max="2324" width="12.44140625" style="1" customWidth="1"/>
    <col min="2325" max="2325" width="12.6640625" style="1" customWidth="1"/>
    <col min="2326" max="2326" width="15" style="1" customWidth="1"/>
    <col min="2327" max="2563" width="9.33203125" style="1"/>
    <col min="2564" max="2564" width="8.6640625" style="1" customWidth="1"/>
    <col min="2565" max="2565" width="35.6640625" style="1" customWidth="1"/>
    <col min="2566" max="2566" width="5.6640625" style="1" customWidth="1"/>
    <col min="2567" max="2567" width="7" style="1" customWidth="1"/>
    <col min="2568" max="2568" width="6.44140625" style="1" customWidth="1"/>
    <col min="2569" max="2569" width="14.33203125" style="1" customWidth="1"/>
    <col min="2570" max="2570" width="22.33203125" style="1" customWidth="1"/>
    <col min="2571" max="2571" width="9.44140625" style="1" customWidth="1"/>
    <col min="2572" max="2572" width="10.6640625" style="1" customWidth="1"/>
    <col min="2573" max="2573" width="11" style="1" customWidth="1"/>
    <col min="2574" max="2574" width="12.33203125" style="1" customWidth="1"/>
    <col min="2575" max="2575" width="11" style="1" customWidth="1"/>
    <col min="2576" max="2576" width="12.44140625" style="1" customWidth="1"/>
    <col min="2577" max="2577" width="12.33203125" style="1" customWidth="1"/>
    <col min="2578" max="2578" width="15.44140625" style="1" customWidth="1"/>
    <col min="2579" max="2580" width="12.44140625" style="1" customWidth="1"/>
    <col min="2581" max="2581" width="12.6640625" style="1" customWidth="1"/>
    <col min="2582" max="2582" width="15" style="1" customWidth="1"/>
    <col min="2583" max="2819" width="9.33203125" style="1"/>
    <col min="2820" max="2820" width="8.6640625" style="1" customWidth="1"/>
    <col min="2821" max="2821" width="35.6640625" style="1" customWidth="1"/>
    <col min="2822" max="2822" width="5.6640625" style="1" customWidth="1"/>
    <col min="2823" max="2823" width="7" style="1" customWidth="1"/>
    <col min="2824" max="2824" width="6.44140625" style="1" customWidth="1"/>
    <col min="2825" max="2825" width="14.33203125" style="1" customWidth="1"/>
    <col min="2826" max="2826" width="22.33203125" style="1" customWidth="1"/>
    <col min="2827" max="2827" width="9.44140625" style="1" customWidth="1"/>
    <col min="2828" max="2828" width="10.6640625" style="1" customWidth="1"/>
    <col min="2829" max="2829" width="11" style="1" customWidth="1"/>
    <col min="2830" max="2830" width="12.33203125" style="1" customWidth="1"/>
    <col min="2831" max="2831" width="11" style="1" customWidth="1"/>
    <col min="2832" max="2832" width="12.44140625" style="1" customWidth="1"/>
    <col min="2833" max="2833" width="12.33203125" style="1" customWidth="1"/>
    <col min="2834" max="2834" width="15.44140625" style="1" customWidth="1"/>
    <col min="2835" max="2836" width="12.44140625" style="1" customWidth="1"/>
    <col min="2837" max="2837" width="12.6640625" style="1" customWidth="1"/>
    <col min="2838" max="2838" width="15" style="1" customWidth="1"/>
    <col min="2839" max="3075" width="9.33203125" style="1"/>
    <col min="3076" max="3076" width="8.6640625" style="1" customWidth="1"/>
    <col min="3077" max="3077" width="35.6640625" style="1" customWidth="1"/>
    <col min="3078" max="3078" width="5.6640625" style="1" customWidth="1"/>
    <col min="3079" max="3079" width="7" style="1" customWidth="1"/>
    <col min="3080" max="3080" width="6.44140625" style="1" customWidth="1"/>
    <col min="3081" max="3081" width="14.33203125" style="1" customWidth="1"/>
    <col min="3082" max="3082" width="22.33203125" style="1" customWidth="1"/>
    <col min="3083" max="3083" width="9.44140625" style="1" customWidth="1"/>
    <col min="3084" max="3084" width="10.6640625" style="1" customWidth="1"/>
    <col min="3085" max="3085" width="11" style="1" customWidth="1"/>
    <col min="3086" max="3086" width="12.33203125" style="1" customWidth="1"/>
    <col min="3087" max="3087" width="11" style="1" customWidth="1"/>
    <col min="3088" max="3088" width="12.44140625" style="1" customWidth="1"/>
    <col min="3089" max="3089" width="12.33203125" style="1" customWidth="1"/>
    <col min="3090" max="3090" width="15.44140625" style="1" customWidth="1"/>
    <col min="3091" max="3092" width="12.44140625" style="1" customWidth="1"/>
    <col min="3093" max="3093" width="12.6640625" style="1" customWidth="1"/>
    <col min="3094" max="3094" width="15" style="1" customWidth="1"/>
    <col min="3095" max="3331" width="9.33203125" style="1"/>
    <col min="3332" max="3332" width="8.6640625" style="1" customWidth="1"/>
    <col min="3333" max="3333" width="35.6640625" style="1" customWidth="1"/>
    <col min="3334" max="3334" width="5.6640625" style="1" customWidth="1"/>
    <col min="3335" max="3335" width="7" style="1" customWidth="1"/>
    <col min="3336" max="3336" width="6.44140625" style="1" customWidth="1"/>
    <col min="3337" max="3337" width="14.33203125" style="1" customWidth="1"/>
    <col min="3338" max="3338" width="22.33203125" style="1" customWidth="1"/>
    <col min="3339" max="3339" width="9.44140625" style="1" customWidth="1"/>
    <col min="3340" max="3340" width="10.6640625" style="1" customWidth="1"/>
    <col min="3341" max="3341" width="11" style="1" customWidth="1"/>
    <col min="3342" max="3342" width="12.33203125" style="1" customWidth="1"/>
    <col min="3343" max="3343" width="11" style="1" customWidth="1"/>
    <col min="3344" max="3344" width="12.44140625" style="1" customWidth="1"/>
    <col min="3345" max="3345" width="12.33203125" style="1" customWidth="1"/>
    <col min="3346" max="3346" width="15.44140625" style="1" customWidth="1"/>
    <col min="3347" max="3348" width="12.44140625" style="1" customWidth="1"/>
    <col min="3349" max="3349" width="12.6640625" style="1" customWidth="1"/>
    <col min="3350" max="3350" width="15" style="1" customWidth="1"/>
    <col min="3351" max="3587" width="9.33203125" style="1"/>
    <col min="3588" max="3588" width="8.6640625" style="1" customWidth="1"/>
    <col min="3589" max="3589" width="35.6640625" style="1" customWidth="1"/>
    <col min="3590" max="3590" width="5.6640625" style="1" customWidth="1"/>
    <col min="3591" max="3591" width="7" style="1" customWidth="1"/>
    <col min="3592" max="3592" width="6.44140625" style="1" customWidth="1"/>
    <col min="3593" max="3593" width="14.33203125" style="1" customWidth="1"/>
    <col min="3594" max="3594" width="22.33203125" style="1" customWidth="1"/>
    <col min="3595" max="3595" width="9.44140625" style="1" customWidth="1"/>
    <col min="3596" max="3596" width="10.6640625" style="1" customWidth="1"/>
    <col min="3597" max="3597" width="11" style="1" customWidth="1"/>
    <col min="3598" max="3598" width="12.33203125" style="1" customWidth="1"/>
    <col min="3599" max="3599" width="11" style="1" customWidth="1"/>
    <col min="3600" max="3600" width="12.44140625" style="1" customWidth="1"/>
    <col min="3601" max="3601" width="12.33203125" style="1" customWidth="1"/>
    <col min="3602" max="3602" width="15.44140625" style="1" customWidth="1"/>
    <col min="3603" max="3604" width="12.44140625" style="1" customWidth="1"/>
    <col min="3605" max="3605" width="12.6640625" style="1" customWidth="1"/>
    <col min="3606" max="3606" width="15" style="1" customWidth="1"/>
    <col min="3607" max="3843" width="9.33203125" style="1"/>
    <col min="3844" max="3844" width="8.6640625" style="1" customWidth="1"/>
    <col min="3845" max="3845" width="35.6640625" style="1" customWidth="1"/>
    <col min="3846" max="3846" width="5.6640625" style="1" customWidth="1"/>
    <col min="3847" max="3847" width="7" style="1" customWidth="1"/>
    <col min="3848" max="3848" width="6.44140625" style="1" customWidth="1"/>
    <col min="3849" max="3849" width="14.33203125" style="1" customWidth="1"/>
    <col min="3850" max="3850" width="22.33203125" style="1" customWidth="1"/>
    <col min="3851" max="3851" width="9.44140625" style="1" customWidth="1"/>
    <col min="3852" max="3852" width="10.6640625" style="1" customWidth="1"/>
    <col min="3853" max="3853" width="11" style="1" customWidth="1"/>
    <col min="3854" max="3854" width="12.33203125" style="1" customWidth="1"/>
    <col min="3855" max="3855" width="11" style="1" customWidth="1"/>
    <col min="3856" max="3856" width="12.44140625" style="1" customWidth="1"/>
    <col min="3857" max="3857" width="12.33203125" style="1" customWidth="1"/>
    <col min="3858" max="3858" width="15.44140625" style="1" customWidth="1"/>
    <col min="3859" max="3860" width="12.44140625" style="1" customWidth="1"/>
    <col min="3861" max="3861" width="12.6640625" style="1" customWidth="1"/>
    <col min="3862" max="3862" width="15" style="1" customWidth="1"/>
    <col min="3863" max="4099" width="9.33203125" style="1"/>
    <col min="4100" max="4100" width="8.6640625" style="1" customWidth="1"/>
    <col min="4101" max="4101" width="35.6640625" style="1" customWidth="1"/>
    <col min="4102" max="4102" width="5.6640625" style="1" customWidth="1"/>
    <col min="4103" max="4103" width="7" style="1" customWidth="1"/>
    <col min="4104" max="4104" width="6.44140625" style="1" customWidth="1"/>
    <col min="4105" max="4105" width="14.33203125" style="1" customWidth="1"/>
    <col min="4106" max="4106" width="22.33203125" style="1" customWidth="1"/>
    <col min="4107" max="4107" width="9.44140625" style="1" customWidth="1"/>
    <col min="4108" max="4108" width="10.6640625" style="1" customWidth="1"/>
    <col min="4109" max="4109" width="11" style="1" customWidth="1"/>
    <col min="4110" max="4110" width="12.33203125" style="1" customWidth="1"/>
    <col min="4111" max="4111" width="11" style="1" customWidth="1"/>
    <col min="4112" max="4112" width="12.44140625" style="1" customWidth="1"/>
    <col min="4113" max="4113" width="12.33203125" style="1" customWidth="1"/>
    <col min="4114" max="4114" width="15.44140625" style="1" customWidth="1"/>
    <col min="4115" max="4116" width="12.44140625" style="1" customWidth="1"/>
    <col min="4117" max="4117" width="12.6640625" style="1" customWidth="1"/>
    <col min="4118" max="4118" width="15" style="1" customWidth="1"/>
    <col min="4119" max="4355" width="9.33203125" style="1"/>
    <col min="4356" max="4356" width="8.6640625" style="1" customWidth="1"/>
    <col min="4357" max="4357" width="35.6640625" style="1" customWidth="1"/>
    <col min="4358" max="4358" width="5.6640625" style="1" customWidth="1"/>
    <col min="4359" max="4359" width="7" style="1" customWidth="1"/>
    <col min="4360" max="4360" width="6.44140625" style="1" customWidth="1"/>
    <col min="4361" max="4361" width="14.33203125" style="1" customWidth="1"/>
    <col min="4362" max="4362" width="22.33203125" style="1" customWidth="1"/>
    <col min="4363" max="4363" width="9.44140625" style="1" customWidth="1"/>
    <col min="4364" max="4364" width="10.6640625" style="1" customWidth="1"/>
    <col min="4365" max="4365" width="11" style="1" customWidth="1"/>
    <col min="4366" max="4366" width="12.33203125" style="1" customWidth="1"/>
    <col min="4367" max="4367" width="11" style="1" customWidth="1"/>
    <col min="4368" max="4368" width="12.44140625" style="1" customWidth="1"/>
    <col min="4369" max="4369" width="12.33203125" style="1" customWidth="1"/>
    <col min="4370" max="4370" width="15.44140625" style="1" customWidth="1"/>
    <col min="4371" max="4372" width="12.44140625" style="1" customWidth="1"/>
    <col min="4373" max="4373" width="12.6640625" style="1" customWidth="1"/>
    <col min="4374" max="4374" width="15" style="1" customWidth="1"/>
    <col min="4375" max="4611" width="9.33203125" style="1"/>
    <col min="4612" max="4612" width="8.6640625" style="1" customWidth="1"/>
    <col min="4613" max="4613" width="35.6640625" style="1" customWidth="1"/>
    <col min="4614" max="4614" width="5.6640625" style="1" customWidth="1"/>
    <col min="4615" max="4615" width="7" style="1" customWidth="1"/>
    <col min="4616" max="4616" width="6.44140625" style="1" customWidth="1"/>
    <col min="4617" max="4617" width="14.33203125" style="1" customWidth="1"/>
    <col min="4618" max="4618" width="22.33203125" style="1" customWidth="1"/>
    <col min="4619" max="4619" width="9.44140625" style="1" customWidth="1"/>
    <col min="4620" max="4620" width="10.6640625" style="1" customWidth="1"/>
    <col min="4621" max="4621" width="11" style="1" customWidth="1"/>
    <col min="4622" max="4622" width="12.33203125" style="1" customWidth="1"/>
    <col min="4623" max="4623" width="11" style="1" customWidth="1"/>
    <col min="4624" max="4624" width="12.44140625" style="1" customWidth="1"/>
    <col min="4625" max="4625" width="12.33203125" style="1" customWidth="1"/>
    <col min="4626" max="4626" width="15.44140625" style="1" customWidth="1"/>
    <col min="4627" max="4628" width="12.44140625" style="1" customWidth="1"/>
    <col min="4629" max="4629" width="12.6640625" style="1" customWidth="1"/>
    <col min="4630" max="4630" width="15" style="1" customWidth="1"/>
    <col min="4631" max="4867" width="9.33203125" style="1"/>
    <col min="4868" max="4868" width="8.6640625" style="1" customWidth="1"/>
    <col min="4869" max="4869" width="35.6640625" style="1" customWidth="1"/>
    <col min="4870" max="4870" width="5.6640625" style="1" customWidth="1"/>
    <col min="4871" max="4871" width="7" style="1" customWidth="1"/>
    <col min="4872" max="4872" width="6.44140625" style="1" customWidth="1"/>
    <col min="4873" max="4873" width="14.33203125" style="1" customWidth="1"/>
    <col min="4874" max="4874" width="22.33203125" style="1" customWidth="1"/>
    <col min="4875" max="4875" width="9.44140625" style="1" customWidth="1"/>
    <col min="4876" max="4876" width="10.6640625" style="1" customWidth="1"/>
    <col min="4877" max="4877" width="11" style="1" customWidth="1"/>
    <col min="4878" max="4878" width="12.33203125" style="1" customWidth="1"/>
    <col min="4879" max="4879" width="11" style="1" customWidth="1"/>
    <col min="4880" max="4880" width="12.44140625" style="1" customWidth="1"/>
    <col min="4881" max="4881" width="12.33203125" style="1" customWidth="1"/>
    <col min="4882" max="4882" width="15.44140625" style="1" customWidth="1"/>
    <col min="4883" max="4884" width="12.44140625" style="1" customWidth="1"/>
    <col min="4885" max="4885" width="12.6640625" style="1" customWidth="1"/>
    <col min="4886" max="4886" width="15" style="1" customWidth="1"/>
    <col min="4887" max="5123" width="9.33203125" style="1"/>
    <col min="5124" max="5124" width="8.6640625" style="1" customWidth="1"/>
    <col min="5125" max="5125" width="35.6640625" style="1" customWidth="1"/>
    <col min="5126" max="5126" width="5.6640625" style="1" customWidth="1"/>
    <col min="5127" max="5127" width="7" style="1" customWidth="1"/>
    <col min="5128" max="5128" width="6.44140625" style="1" customWidth="1"/>
    <col min="5129" max="5129" width="14.33203125" style="1" customWidth="1"/>
    <col min="5130" max="5130" width="22.33203125" style="1" customWidth="1"/>
    <col min="5131" max="5131" width="9.44140625" style="1" customWidth="1"/>
    <col min="5132" max="5132" width="10.6640625" style="1" customWidth="1"/>
    <col min="5133" max="5133" width="11" style="1" customWidth="1"/>
    <col min="5134" max="5134" width="12.33203125" style="1" customWidth="1"/>
    <col min="5135" max="5135" width="11" style="1" customWidth="1"/>
    <col min="5136" max="5136" width="12.44140625" style="1" customWidth="1"/>
    <col min="5137" max="5137" width="12.33203125" style="1" customWidth="1"/>
    <col min="5138" max="5138" width="15.44140625" style="1" customWidth="1"/>
    <col min="5139" max="5140" width="12.44140625" style="1" customWidth="1"/>
    <col min="5141" max="5141" width="12.6640625" style="1" customWidth="1"/>
    <col min="5142" max="5142" width="15" style="1" customWidth="1"/>
    <col min="5143" max="5379" width="9.33203125" style="1"/>
    <col min="5380" max="5380" width="8.6640625" style="1" customWidth="1"/>
    <col min="5381" max="5381" width="35.6640625" style="1" customWidth="1"/>
    <col min="5382" max="5382" width="5.6640625" style="1" customWidth="1"/>
    <col min="5383" max="5383" width="7" style="1" customWidth="1"/>
    <col min="5384" max="5384" width="6.44140625" style="1" customWidth="1"/>
    <col min="5385" max="5385" width="14.33203125" style="1" customWidth="1"/>
    <col min="5386" max="5386" width="22.33203125" style="1" customWidth="1"/>
    <col min="5387" max="5387" width="9.44140625" style="1" customWidth="1"/>
    <col min="5388" max="5388" width="10.6640625" style="1" customWidth="1"/>
    <col min="5389" max="5389" width="11" style="1" customWidth="1"/>
    <col min="5390" max="5390" width="12.33203125" style="1" customWidth="1"/>
    <col min="5391" max="5391" width="11" style="1" customWidth="1"/>
    <col min="5392" max="5392" width="12.44140625" style="1" customWidth="1"/>
    <col min="5393" max="5393" width="12.33203125" style="1" customWidth="1"/>
    <col min="5394" max="5394" width="15.44140625" style="1" customWidth="1"/>
    <col min="5395" max="5396" width="12.44140625" style="1" customWidth="1"/>
    <col min="5397" max="5397" width="12.6640625" style="1" customWidth="1"/>
    <col min="5398" max="5398" width="15" style="1" customWidth="1"/>
    <col min="5399" max="5635" width="9.33203125" style="1"/>
    <col min="5636" max="5636" width="8.6640625" style="1" customWidth="1"/>
    <col min="5637" max="5637" width="35.6640625" style="1" customWidth="1"/>
    <col min="5638" max="5638" width="5.6640625" style="1" customWidth="1"/>
    <col min="5639" max="5639" width="7" style="1" customWidth="1"/>
    <col min="5640" max="5640" width="6.44140625" style="1" customWidth="1"/>
    <col min="5641" max="5641" width="14.33203125" style="1" customWidth="1"/>
    <col min="5642" max="5642" width="22.33203125" style="1" customWidth="1"/>
    <col min="5643" max="5643" width="9.44140625" style="1" customWidth="1"/>
    <col min="5644" max="5644" width="10.6640625" style="1" customWidth="1"/>
    <col min="5645" max="5645" width="11" style="1" customWidth="1"/>
    <col min="5646" max="5646" width="12.33203125" style="1" customWidth="1"/>
    <col min="5647" max="5647" width="11" style="1" customWidth="1"/>
    <col min="5648" max="5648" width="12.44140625" style="1" customWidth="1"/>
    <col min="5649" max="5649" width="12.33203125" style="1" customWidth="1"/>
    <col min="5650" max="5650" width="15.44140625" style="1" customWidth="1"/>
    <col min="5651" max="5652" width="12.44140625" style="1" customWidth="1"/>
    <col min="5653" max="5653" width="12.6640625" style="1" customWidth="1"/>
    <col min="5654" max="5654" width="15" style="1" customWidth="1"/>
    <col min="5655" max="5891" width="9.33203125" style="1"/>
    <col min="5892" max="5892" width="8.6640625" style="1" customWidth="1"/>
    <col min="5893" max="5893" width="35.6640625" style="1" customWidth="1"/>
    <col min="5894" max="5894" width="5.6640625" style="1" customWidth="1"/>
    <col min="5895" max="5895" width="7" style="1" customWidth="1"/>
    <col min="5896" max="5896" width="6.44140625" style="1" customWidth="1"/>
    <col min="5897" max="5897" width="14.33203125" style="1" customWidth="1"/>
    <col min="5898" max="5898" width="22.33203125" style="1" customWidth="1"/>
    <col min="5899" max="5899" width="9.44140625" style="1" customWidth="1"/>
    <col min="5900" max="5900" width="10.6640625" style="1" customWidth="1"/>
    <col min="5901" max="5901" width="11" style="1" customWidth="1"/>
    <col min="5902" max="5902" width="12.33203125" style="1" customWidth="1"/>
    <col min="5903" max="5903" width="11" style="1" customWidth="1"/>
    <col min="5904" max="5904" width="12.44140625" style="1" customWidth="1"/>
    <col min="5905" max="5905" width="12.33203125" style="1" customWidth="1"/>
    <col min="5906" max="5906" width="15.44140625" style="1" customWidth="1"/>
    <col min="5907" max="5908" width="12.44140625" style="1" customWidth="1"/>
    <col min="5909" max="5909" width="12.6640625" style="1" customWidth="1"/>
    <col min="5910" max="5910" width="15" style="1" customWidth="1"/>
    <col min="5911" max="6147" width="9.33203125" style="1"/>
    <col min="6148" max="6148" width="8.6640625" style="1" customWidth="1"/>
    <col min="6149" max="6149" width="35.6640625" style="1" customWidth="1"/>
    <col min="6150" max="6150" width="5.6640625" style="1" customWidth="1"/>
    <col min="6151" max="6151" width="7" style="1" customWidth="1"/>
    <col min="6152" max="6152" width="6.44140625" style="1" customWidth="1"/>
    <col min="6153" max="6153" width="14.33203125" style="1" customWidth="1"/>
    <col min="6154" max="6154" width="22.33203125" style="1" customWidth="1"/>
    <col min="6155" max="6155" width="9.44140625" style="1" customWidth="1"/>
    <col min="6156" max="6156" width="10.6640625" style="1" customWidth="1"/>
    <col min="6157" max="6157" width="11" style="1" customWidth="1"/>
    <col min="6158" max="6158" width="12.33203125" style="1" customWidth="1"/>
    <col min="6159" max="6159" width="11" style="1" customWidth="1"/>
    <col min="6160" max="6160" width="12.44140625" style="1" customWidth="1"/>
    <col min="6161" max="6161" width="12.33203125" style="1" customWidth="1"/>
    <col min="6162" max="6162" width="15.44140625" style="1" customWidth="1"/>
    <col min="6163" max="6164" width="12.44140625" style="1" customWidth="1"/>
    <col min="6165" max="6165" width="12.6640625" style="1" customWidth="1"/>
    <col min="6166" max="6166" width="15" style="1" customWidth="1"/>
    <col min="6167" max="6403" width="9.33203125" style="1"/>
    <col min="6404" max="6404" width="8.6640625" style="1" customWidth="1"/>
    <col min="6405" max="6405" width="35.6640625" style="1" customWidth="1"/>
    <col min="6406" max="6406" width="5.6640625" style="1" customWidth="1"/>
    <col min="6407" max="6407" width="7" style="1" customWidth="1"/>
    <col min="6408" max="6408" width="6.44140625" style="1" customWidth="1"/>
    <col min="6409" max="6409" width="14.33203125" style="1" customWidth="1"/>
    <col min="6410" max="6410" width="22.33203125" style="1" customWidth="1"/>
    <col min="6411" max="6411" width="9.44140625" style="1" customWidth="1"/>
    <col min="6412" max="6412" width="10.6640625" style="1" customWidth="1"/>
    <col min="6413" max="6413" width="11" style="1" customWidth="1"/>
    <col min="6414" max="6414" width="12.33203125" style="1" customWidth="1"/>
    <col min="6415" max="6415" width="11" style="1" customWidth="1"/>
    <col min="6416" max="6416" width="12.44140625" style="1" customWidth="1"/>
    <col min="6417" max="6417" width="12.33203125" style="1" customWidth="1"/>
    <col min="6418" max="6418" width="15.44140625" style="1" customWidth="1"/>
    <col min="6419" max="6420" width="12.44140625" style="1" customWidth="1"/>
    <col min="6421" max="6421" width="12.6640625" style="1" customWidth="1"/>
    <col min="6422" max="6422" width="15" style="1" customWidth="1"/>
    <col min="6423" max="6659" width="9.33203125" style="1"/>
    <col min="6660" max="6660" width="8.6640625" style="1" customWidth="1"/>
    <col min="6661" max="6661" width="35.6640625" style="1" customWidth="1"/>
    <col min="6662" max="6662" width="5.6640625" style="1" customWidth="1"/>
    <col min="6663" max="6663" width="7" style="1" customWidth="1"/>
    <col min="6664" max="6664" width="6.44140625" style="1" customWidth="1"/>
    <col min="6665" max="6665" width="14.33203125" style="1" customWidth="1"/>
    <col min="6666" max="6666" width="22.33203125" style="1" customWidth="1"/>
    <col min="6667" max="6667" width="9.44140625" style="1" customWidth="1"/>
    <col min="6668" max="6668" width="10.6640625" style="1" customWidth="1"/>
    <col min="6669" max="6669" width="11" style="1" customWidth="1"/>
    <col min="6670" max="6670" width="12.33203125" style="1" customWidth="1"/>
    <col min="6671" max="6671" width="11" style="1" customWidth="1"/>
    <col min="6672" max="6672" width="12.44140625" style="1" customWidth="1"/>
    <col min="6673" max="6673" width="12.33203125" style="1" customWidth="1"/>
    <col min="6674" max="6674" width="15.44140625" style="1" customWidth="1"/>
    <col min="6675" max="6676" width="12.44140625" style="1" customWidth="1"/>
    <col min="6677" max="6677" width="12.6640625" style="1" customWidth="1"/>
    <col min="6678" max="6678" width="15" style="1" customWidth="1"/>
    <col min="6679" max="6915" width="9.33203125" style="1"/>
    <col min="6916" max="6916" width="8.6640625" style="1" customWidth="1"/>
    <col min="6917" max="6917" width="35.6640625" style="1" customWidth="1"/>
    <col min="6918" max="6918" width="5.6640625" style="1" customWidth="1"/>
    <col min="6919" max="6919" width="7" style="1" customWidth="1"/>
    <col min="6920" max="6920" width="6.44140625" style="1" customWidth="1"/>
    <col min="6921" max="6921" width="14.33203125" style="1" customWidth="1"/>
    <col min="6922" max="6922" width="22.33203125" style="1" customWidth="1"/>
    <col min="6923" max="6923" width="9.44140625" style="1" customWidth="1"/>
    <col min="6924" max="6924" width="10.6640625" style="1" customWidth="1"/>
    <col min="6925" max="6925" width="11" style="1" customWidth="1"/>
    <col min="6926" max="6926" width="12.33203125" style="1" customWidth="1"/>
    <col min="6927" max="6927" width="11" style="1" customWidth="1"/>
    <col min="6928" max="6928" width="12.44140625" style="1" customWidth="1"/>
    <col min="6929" max="6929" width="12.33203125" style="1" customWidth="1"/>
    <col min="6930" max="6930" width="15.44140625" style="1" customWidth="1"/>
    <col min="6931" max="6932" width="12.44140625" style="1" customWidth="1"/>
    <col min="6933" max="6933" width="12.6640625" style="1" customWidth="1"/>
    <col min="6934" max="6934" width="15" style="1" customWidth="1"/>
    <col min="6935" max="7171" width="9.33203125" style="1"/>
    <col min="7172" max="7172" width="8.6640625" style="1" customWidth="1"/>
    <col min="7173" max="7173" width="35.6640625" style="1" customWidth="1"/>
    <col min="7174" max="7174" width="5.6640625" style="1" customWidth="1"/>
    <col min="7175" max="7175" width="7" style="1" customWidth="1"/>
    <col min="7176" max="7176" width="6.44140625" style="1" customWidth="1"/>
    <col min="7177" max="7177" width="14.33203125" style="1" customWidth="1"/>
    <col min="7178" max="7178" width="22.33203125" style="1" customWidth="1"/>
    <col min="7179" max="7179" width="9.44140625" style="1" customWidth="1"/>
    <col min="7180" max="7180" width="10.6640625" style="1" customWidth="1"/>
    <col min="7181" max="7181" width="11" style="1" customWidth="1"/>
    <col min="7182" max="7182" width="12.33203125" style="1" customWidth="1"/>
    <col min="7183" max="7183" width="11" style="1" customWidth="1"/>
    <col min="7184" max="7184" width="12.44140625" style="1" customWidth="1"/>
    <col min="7185" max="7185" width="12.33203125" style="1" customWidth="1"/>
    <col min="7186" max="7186" width="15.44140625" style="1" customWidth="1"/>
    <col min="7187" max="7188" width="12.44140625" style="1" customWidth="1"/>
    <col min="7189" max="7189" width="12.6640625" style="1" customWidth="1"/>
    <col min="7190" max="7190" width="15" style="1" customWidth="1"/>
    <col min="7191" max="7427" width="9.33203125" style="1"/>
    <col min="7428" max="7428" width="8.6640625" style="1" customWidth="1"/>
    <col min="7429" max="7429" width="35.6640625" style="1" customWidth="1"/>
    <col min="7430" max="7430" width="5.6640625" style="1" customWidth="1"/>
    <col min="7431" max="7431" width="7" style="1" customWidth="1"/>
    <col min="7432" max="7432" width="6.44140625" style="1" customWidth="1"/>
    <col min="7433" max="7433" width="14.33203125" style="1" customWidth="1"/>
    <col min="7434" max="7434" width="22.33203125" style="1" customWidth="1"/>
    <col min="7435" max="7435" width="9.44140625" style="1" customWidth="1"/>
    <col min="7436" max="7436" width="10.6640625" style="1" customWidth="1"/>
    <col min="7437" max="7437" width="11" style="1" customWidth="1"/>
    <col min="7438" max="7438" width="12.33203125" style="1" customWidth="1"/>
    <col min="7439" max="7439" width="11" style="1" customWidth="1"/>
    <col min="7440" max="7440" width="12.44140625" style="1" customWidth="1"/>
    <col min="7441" max="7441" width="12.33203125" style="1" customWidth="1"/>
    <col min="7442" max="7442" width="15.44140625" style="1" customWidth="1"/>
    <col min="7443" max="7444" width="12.44140625" style="1" customWidth="1"/>
    <col min="7445" max="7445" width="12.6640625" style="1" customWidth="1"/>
    <col min="7446" max="7446" width="15" style="1" customWidth="1"/>
    <col min="7447" max="7683" width="9.33203125" style="1"/>
    <col min="7684" max="7684" width="8.6640625" style="1" customWidth="1"/>
    <col min="7685" max="7685" width="35.6640625" style="1" customWidth="1"/>
    <col min="7686" max="7686" width="5.6640625" style="1" customWidth="1"/>
    <col min="7687" max="7687" width="7" style="1" customWidth="1"/>
    <col min="7688" max="7688" width="6.44140625" style="1" customWidth="1"/>
    <col min="7689" max="7689" width="14.33203125" style="1" customWidth="1"/>
    <col min="7690" max="7690" width="22.33203125" style="1" customWidth="1"/>
    <col min="7691" max="7691" width="9.44140625" style="1" customWidth="1"/>
    <col min="7692" max="7692" width="10.6640625" style="1" customWidth="1"/>
    <col min="7693" max="7693" width="11" style="1" customWidth="1"/>
    <col min="7694" max="7694" width="12.33203125" style="1" customWidth="1"/>
    <col min="7695" max="7695" width="11" style="1" customWidth="1"/>
    <col min="7696" max="7696" width="12.44140625" style="1" customWidth="1"/>
    <col min="7697" max="7697" width="12.33203125" style="1" customWidth="1"/>
    <col min="7698" max="7698" width="15.44140625" style="1" customWidth="1"/>
    <col min="7699" max="7700" width="12.44140625" style="1" customWidth="1"/>
    <col min="7701" max="7701" width="12.6640625" style="1" customWidth="1"/>
    <col min="7702" max="7702" width="15" style="1" customWidth="1"/>
    <col min="7703" max="7939" width="9.33203125" style="1"/>
    <col min="7940" max="7940" width="8.6640625" style="1" customWidth="1"/>
    <col min="7941" max="7941" width="35.6640625" style="1" customWidth="1"/>
    <col min="7942" max="7942" width="5.6640625" style="1" customWidth="1"/>
    <col min="7943" max="7943" width="7" style="1" customWidth="1"/>
    <col min="7944" max="7944" width="6.44140625" style="1" customWidth="1"/>
    <col min="7945" max="7945" width="14.33203125" style="1" customWidth="1"/>
    <col min="7946" max="7946" width="22.33203125" style="1" customWidth="1"/>
    <col min="7947" max="7947" width="9.44140625" style="1" customWidth="1"/>
    <col min="7948" max="7948" width="10.6640625" style="1" customWidth="1"/>
    <col min="7949" max="7949" width="11" style="1" customWidth="1"/>
    <col min="7950" max="7950" width="12.33203125" style="1" customWidth="1"/>
    <col min="7951" max="7951" width="11" style="1" customWidth="1"/>
    <col min="7952" max="7952" width="12.44140625" style="1" customWidth="1"/>
    <col min="7953" max="7953" width="12.33203125" style="1" customWidth="1"/>
    <col min="7954" max="7954" width="15.44140625" style="1" customWidth="1"/>
    <col min="7955" max="7956" width="12.44140625" style="1" customWidth="1"/>
    <col min="7957" max="7957" width="12.6640625" style="1" customWidth="1"/>
    <col min="7958" max="7958" width="15" style="1" customWidth="1"/>
    <col min="7959" max="8195" width="9.33203125" style="1"/>
    <col min="8196" max="8196" width="8.6640625" style="1" customWidth="1"/>
    <col min="8197" max="8197" width="35.6640625" style="1" customWidth="1"/>
    <col min="8198" max="8198" width="5.6640625" style="1" customWidth="1"/>
    <col min="8199" max="8199" width="7" style="1" customWidth="1"/>
    <col min="8200" max="8200" width="6.44140625" style="1" customWidth="1"/>
    <col min="8201" max="8201" width="14.33203125" style="1" customWidth="1"/>
    <col min="8202" max="8202" width="22.33203125" style="1" customWidth="1"/>
    <col min="8203" max="8203" width="9.44140625" style="1" customWidth="1"/>
    <col min="8204" max="8204" width="10.6640625" style="1" customWidth="1"/>
    <col min="8205" max="8205" width="11" style="1" customWidth="1"/>
    <col min="8206" max="8206" width="12.33203125" style="1" customWidth="1"/>
    <col min="8207" max="8207" width="11" style="1" customWidth="1"/>
    <col min="8208" max="8208" width="12.44140625" style="1" customWidth="1"/>
    <col min="8209" max="8209" width="12.33203125" style="1" customWidth="1"/>
    <col min="8210" max="8210" width="15.44140625" style="1" customWidth="1"/>
    <col min="8211" max="8212" width="12.44140625" style="1" customWidth="1"/>
    <col min="8213" max="8213" width="12.6640625" style="1" customWidth="1"/>
    <col min="8214" max="8214" width="15" style="1" customWidth="1"/>
    <col min="8215" max="8451" width="9.33203125" style="1"/>
    <col min="8452" max="8452" width="8.6640625" style="1" customWidth="1"/>
    <col min="8453" max="8453" width="35.6640625" style="1" customWidth="1"/>
    <col min="8454" max="8454" width="5.6640625" style="1" customWidth="1"/>
    <col min="8455" max="8455" width="7" style="1" customWidth="1"/>
    <col min="8456" max="8456" width="6.44140625" style="1" customWidth="1"/>
    <col min="8457" max="8457" width="14.33203125" style="1" customWidth="1"/>
    <col min="8458" max="8458" width="22.33203125" style="1" customWidth="1"/>
    <col min="8459" max="8459" width="9.44140625" style="1" customWidth="1"/>
    <col min="8460" max="8460" width="10.6640625" style="1" customWidth="1"/>
    <col min="8461" max="8461" width="11" style="1" customWidth="1"/>
    <col min="8462" max="8462" width="12.33203125" style="1" customWidth="1"/>
    <col min="8463" max="8463" width="11" style="1" customWidth="1"/>
    <col min="8464" max="8464" width="12.44140625" style="1" customWidth="1"/>
    <col min="8465" max="8465" width="12.33203125" style="1" customWidth="1"/>
    <col min="8466" max="8466" width="15.44140625" style="1" customWidth="1"/>
    <col min="8467" max="8468" width="12.44140625" style="1" customWidth="1"/>
    <col min="8469" max="8469" width="12.6640625" style="1" customWidth="1"/>
    <col min="8470" max="8470" width="15" style="1" customWidth="1"/>
    <col min="8471" max="8707" width="9.33203125" style="1"/>
    <col min="8708" max="8708" width="8.6640625" style="1" customWidth="1"/>
    <col min="8709" max="8709" width="35.6640625" style="1" customWidth="1"/>
    <col min="8710" max="8710" width="5.6640625" style="1" customWidth="1"/>
    <col min="8711" max="8711" width="7" style="1" customWidth="1"/>
    <col min="8712" max="8712" width="6.44140625" style="1" customWidth="1"/>
    <col min="8713" max="8713" width="14.33203125" style="1" customWidth="1"/>
    <col min="8714" max="8714" width="22.33203125" style="1" customWidth="1"/>
    <col min="8715" max="8715" width="9.44140625" style="1" customWidth="1"/>
    <col min="8716" max="8716" width="10.6640625" style="1" customWidth="1"/>
    <col min="8717" max="8717" width="11" style="1" customWidth="1"/>
    <col min="8718" max="8718" width="12.33203125" style="1" customWidth="1"/>
    <col min="8719" max="8719" width="11" style="1" customWidth="1"/>
    <col min="8720" max="8720" width="12.44140625" style="1" customWidth="1"/>
    <col min="8721" max="8721" width="12.33203125" style="1" customWidth="1"/>
    <col min="8722" max="8722" width="15.44140625" style="1" customWidth="1"/>
    <col min="8723" max="8724" width="12.44140625" style="1" customWidth="1"/>
    <col min="8725" max="8725" width="12.6640625" style="1" customWidth="1"/>
    <col min="8726" max="8726" width="15" style="1" customWidth="1"/>
    <col min="8727" max="8963" width="9.33203125" style="1"/>
    <col min="8964" max="8964" width="8.6640625" style="1" customWidth="1"/>
    <col min="8965" max="8965" width="35.6640625" style="1" customWidth="1"/>
    <col min="8966" max="8966" width="5.6640625" style="1" customWidth="1"/>
    <col min="8967" max="8967" width="7" style="1" customWidth="1"/>
    <col min="8968" max="8968" width="6.44140625" style="1" customWidth="1"/>
    <col min="8969" max="8969" width="14.33203125" style="1" customWidth="1"/>
    <col min="8970" max="8970" width="22.33203125" style="1" customWidth="1"/>
    <col min="8971" max="8971" width="9.44140625" style="1" customWidth="1"/>
    <col min="8972" max="8972" width="10.6640625" style="1" customWidth="1"/>
    <col min="8973" max="8973" width="11" style="1" customWidth="1"/>
    <col min="8974" max="8974" width="12.33203125" style="1" customWidth="1"/>
    <col min="8975" max="8975" width="11" style="1" customWidth="1"/>
    <col min="8976" max="8976" width="12.44140625" style="1" customWidth="1"/>
    <col min="8977" max="8977" width="12.33203125" style="1" customWidth="1"/>
    <col min="8978" max="8978" width="15.44140625" style="1" customWidth="1"/>
    <col min="8979" max="8980" width="12.44140625" style="1" customWidth="1"/>
    <col min="8981" max="8981" width="12.6640625" style="1" customWidth="1"/>
    <col min="8982" max="8982" width="15" style="1" customWidth="1"/>
    <col min="8983" max="9219" width="9.33203125" style="1"/>
    <col min="9220" max="9220" width="8.6640625" style="1" customWidth="1"/>
    <col min="9221" max="9221" width="35.6640625" style="1" customWidth="1"/>
    <col min="9222" max="9222" width="5.6640625" style="1" customWidth="1"/>
    <col min="9223" max="9223" width="7" style="1" customWidth="1"/>
    <col min="9224" max="9224" width="6.44140625" style="1" customWidth="1"/>
    <col min="9225" max="9225" width="14.33203125" style="1" customWidth="1"/>
    <col min="9226" max="9226" width="22.33203125" style="1" customWidth="1"/>
    <col min="9227" max="9227" width="9.44140625" style="1" customWidth="1"/>
    <col min="9228" max="9228" width="10.6640625" style="1" customWidth="1"/>
    <col min="9229" max="9229" width="11" style="1" customWidth="1"/>
    <col min="9230" max="9230" width="12.33203125" style="1" customWidth="1"/>
    <col min="9231" max="9231" width="11" style="1" customWidth="1"/>
    <col min="9232" max="9232" width="12.44140625" style="1" customWidth="1"/>
    <col min="9233" max="9233" width="12.33203125" style="1" customWidth="1"/>
    <col min="9234" max="9234" width="15.44140625" style="1" customWidth="1"/>
    <col min="9235" max="9236" width="12.44140625" style="1" customWidth="1"/>
    <col min="9237" max="9237" width="12.6640625" style="1" customWidth="1"/>
    <col min="9238" max="9238" width="15" style="1" customWidth="1"/>
    <col min="9239" max="9475" width="9.33203125" style="1"/>
    <col min="9476" max="9476" width="8.6640625" style="1" customWidth="1"/>
    <col min="9477" max="9477" width="35.6640625" style="1" customWidth="1"/>
    <col min="9478" max="9478" width="5.6640625" style="1" customWidth="1"/>
    <col min="9479" max="9479" width="7" style="1" customWidth="1"/>
    <col min="9480" max="9480" width="6.44140625" style="1" customWidth="1"/>
    <col min="9481" max="9481" width="14.33203125" style="1" customWidth="1"/>
    <col min="9482" max="9482" width="22.33203125" style="1" customWidth="1"/>
    <col min="9483" max="9483" width="9.44140625" style="1" customWidth="1"/>
    <col min="9484" max="9484" width="10.6640625" style="1" customWidth="1"/>
    <col min="9485" max="9485" width="11" style="1" customWidth="1"/>
    <col min="9486" max="9486" width="12.33203125" style="1" customWidth="1"/>
    <col min="9487" max="9487" width="11" style="1" customWidth="1"/>
    <col min="9488" max="9488" width="12.44140625" style="1" customWidth="1"/>
    <col min="9489" max="9489" width="12.33203125" style="1" customWidth="1"/>
    <col min="9490" max="9490" width="15.44140625" style="1" customWidth="1"/>
    <col min="9491" max="9492" width="12.44140625" style="1" customWidth="1"/>
    <col min="9493" max="9493" width="12.6640625" style="1" customWidth="1"/>
    <col min="9494" max="9494" width="15" style="1" customWidth="1"/>
    <col min="9495" max="9731" width="9.33203125" style="1"/>
    <col min="9732" max="9732" width="8.6640625" style="1" customWidth="1"/>
    <col min="9733" max="9733" width="35.6640625" style="1" customWidth="1"/>
    <col min="9734" max="9734" width="5.6640625" style="1" customWidth="1"/>
    <col min="9735" max="9735" width="7" style="1" customWidth="1"/>
    <col min="9736" max="9736" width="6.44140625" style="1" customWidth="1"/>
    <col min="9737" max="9737" width="14.33203125" style="1" customWidth="1"/>
    <col min="9738" max="9738" width="22.33203125" style="1" customWidth="1"/>
    <col min="9739" max="9739" width="9.44140625" style="1" customWidth="1"/>
    <col min="9740" max="9740" width="10.6640625" style="1" customWidth="1"/>
    <col min="9741" max="9741" width="11" style="1" customWidth="1"/>
    <col min="9742" max="9742" width="12.33203125" style="1" customWidth="1"/>
    <col min="9743" max="9743" width="11" style="1" customWidth="1"/>
    <col min="9744" max="9744" width="12.44140625" style="1" customWidth="1"/>
    <col min="9745" max="9745" width="12.33203125" style="1" customWidth="1"/>
    <col min="9746" max="9746" width="15.44140625" style="1" customWidth="1"/>
    <col min="9747" max="9748" width="12.44140625" style="1" customWidth="1"/>
    <col min="9749" max="9749" width="12.6640625" style="1" customWidth="1"/>
    <col min="9750" max="9750" width="15" style="1" customWidth="1"/>
    <col min="9751" max="9987" width="9.33203125" style="1"/>
    <col min="9988" max="9988" width="8.6640625" style="1" customWidth="1"/>
    <col min="9989" max="9989" width="35.6640625" style="1" customWidth="1"/>
    <col min="9990" max="9990" width="5.6640625" style="1" customWidth="1"/>
    <col min="9991" max="9991" width="7" style="1" customWidth="1"/>
    <col min="9992" max="9992" width="6.44140625" style="1" customWidth="1"/>
    <col min="9993" max="9993" width="14.33203125" style="1" customWidth="1"/>
    <col min="9994" max="9994" width="22.33203125" style="1" customWidth="1"/>
    <col min="9995" max="9995" width="9.44140625" style="1" customWidth="1"/>
    <col min="9996" max="9996" width="10.6640625" style="1" customWidth="1"/>
    <col min="9997" max="9997" width="11" style="1" customWidth="1"/>
    <col min="9998" max="9998" width="12.33203125" style="1" customWidth="1"/>
    <col min="9999" max="9999" width="11" style="1" customWidth="1"/>
    <col min="10000" max="10000" width="12.44140625" style="1" customWidth="1"/>
    <col min="10001" max="10001" width="12.33203125" style="1" customWidth="1"/>
    <col min="10002" max="10002" width="15.44140625" style="1" customWidth="1"/>
    <col min="10003" max="10004" width="12.44140625" style="1" customWidth="1"/>
    <col min="10005" max="10005" width="12.6640625" style="1" customWidth="1"/>
    <col min="10006" max="10006" width="15" style="1" customWidth="1"/>
    <col min="10007" max="10243" width="9.33203125" style="1"/>
    <col min="10244" max="10244" width="8.6640625" style="1" customWidth="1"/>
    <col min="10245" max="10245" width="35.6640625" style="1" customWidth="1"/>
    <col min="10246" max="10246" width="5.6640625" style="1" customWidth="1"/>
    <col min="10247" max="10247" width="7" style="1" customWidth="1"/>
    <col min="10248" max="10248" width="6.44140625" style="1" customWidth="1"/>
    <col min="10249" max="10249" width="14.33203125" style="1" customWidth="1"/>
    <col min="10250" max="10250" width="22.33203125" style="1" customWidth="1"/>
    <col min="10251" max="10251" width="9.44140625" style="1" customWidth="1"/>
    <col min="10252" max="10252" width="10.6640625" style="1" customWidth="1"/>
    <col min="10253" max="10253" width="11" style="1" customWidth="1"/>
    <col min="10254" max="10254" width="12.33203125" style="1" customWidth="1"/>
    <col min="10255" max="10255" width="11" style="1" customWidth="1"/>
    <col min="10256" max="10256" width="12.44140625" style="1" customWidth="1"/>
    <col min="10257" max="10257" width="12.33203125" style="1" customWidth="1"/>
    <col min="10258" max="10258" width="15.44140625" style="1" customWidth="1"/>
    <col min="10259" max="10260" width="12.44140625" style="1" customWidth="1"/>
    <col min="10261" max="10261" width="12.6640625" style="1" customWidth="1"/>
    <col min="10262" max="10262" width="15" style="1" customWidth="1"/>
    <col min="10263" max="10499" width="9.33203125" style="1"/>
    <col min="10500" max="10500" width="8.6640625" style="1" customWidth="1"/>
    <col min="10501" max="10501" width="35.6640625" style="1" customWidth="1"/>
    <col min="10502" max="10502" width="5.6640625" style="1" customWidth="1"/>
    <col min="10503" max="10503" width="7" style="1" customWidth="1"/>
    <col min="10504" max="10504" width="6.44140625" style="1" customWidth="1"/>
    <col min="10505" max="10505" width="14.33203125" style="1" customWidth="1"/>
    <col min="10506" max="10506" width="22.33203125" style="1" customWidth="1"/>
    <col min="10507" max="10507" width="9.44140625" style="1" customWidth="1"/>
    <col min="10508" max="10508" width="10.6640625" style="1" customWidth="1"/>
    <col min="10509" max="10509" width="11" style="1" customWidth="1"/>
    <col min="10510" max="10510" width="12.33203125" style="1" customWidth="1"/>
    <col min="10511" max="10511" width="11" style="1" customWidth="1"/>
    <col min="10512" max="10512" width="12.44140625" style="1" customWidth="1"/>
    <col min="10513" max="10513" width="12.33203125" style="1" customWidth="1"/>
    <col min="10514" max="10514" width="15.44140625" style="1" customWidth="1"/>
    <col min="10515" max="10516" width="12.44140625" style="1" customWidth="1"/>
    <col min="10517" max="10517" width="12.6640625" style="1" customWidth="1"/>
    <col min="10518" max="10518" width="15" style="1" customWidth="1"/>
    <col min="10519" max="10755" width="9.33203125" style="1"/>
    <col min="10756" max="10756" width="8.6640625" style="1" customWidth="1"/>
    <col min="10757" max="10757" width="35.6640625" style="1" customWidth="1"/>
    <col min="10758" max="10758" width="5.6640625" style="1" customWidth="1"/>
    <col min="10759" max="10759" width="7" style="1" customWidth="1"/>
    <col min="10760" max="10760" width="6.44140625" style="1" customWidth="1"/>
    <col min="10761" max="10761" width="14.33203125" style="1" customWidth="1"/>
    <col min="10762" max="10762" width="22.33203125" style="1" customWidth="1"/>
    <col min="10763" max="10763" width="9.44140625" style="1" customWidth="1"/>
    <col min="10764" max="10764" width="10.6640625" style="1" customWidth="1"/>
    <col min="10765" max="10765" width="11" style="1" customWidth="1"/>
    <col min="10766" max="10766" width="12.33203125" style="1" customWidth="1"/>
    <col min="10767" max="10767" width="11" style="1" customWidth="1"/>
    <col min="10768" max="10768" width="12.44140625" style="1" customWidth="1"/>
    <col min="10769" max="10769" width="12.33203125" style="1" customWidth="1"/>
    <col min="10770" max="10770" width="15.44140625" style="1" customWidth="1"/>
    <col min="10771" max="10772" width="12.44140625" style="1" customWidth="1"/>
    <col min="10773" max="10773" width="12.6640625" style="1" customWidth="1"/>
    <col min="10774" max="10774" width="15" style="1" customWidth="1"/>
    <col min="10775" max="11011" width="9.33203125" style="1"/>
    <col min="11012" max="11012" width="8.6640625" style="1" customWidth="1"/>
    <col min="11013" max="11013" width="35.6640625" style="1" customWidth="1"/>
    <col min="11014" max="11014" width="5.6640625" style="1" customWidth="1"/>
    <col min="11015" max="11015" width="7" style="1" customWidth="1"/>
    <col min="11016" max="11016" width="6.44140625" style="1" customWidth="1"/>
    <col min="11017" max="11017" width="14.33203125" style="1" customWidth="1"/>
    <col min="11018" max="11018" width="22.33203125" style="1" customWidth="1"/>
    <col min="11019" max="11019" width="9.44140625" style="1" customWidth="1"/>
    <col min="11020" max="11020" width="10.6640625" style="1" customWidth="1"/>
    <col min="11021" max="11021" width="11" style="1" customWidth="1"/>
    <col min="11022" max="11022" width="12.33203125" style="1" customWidth="1"/>
    <col min="11023" max="11023" width="11" style="1" customWidth="1"/>
    <col min="11024" max="11024" width="12.44140625" style="1" customWidth="1"/>
    <col min="11025" max="11025" width="12.33203125" style="1" customWidth="1"/>
    <col min="11026" max="11026" width="15.44140625" style="1" customWidth="1"/>
    <col min="11027" max="11028" width="12.44140625" style="1" customWidth="1"/>
    <col min="11029" max="11029" width="12.6640625" style="1" customWidth="1"/>
    <col min="11030" max="11030" width="15" style="1" customWidth="1"/>
    <col min="11031" max="11267" width="9.33203125" style="1"/>
    <col min="11268" max="11268" width="8.6640625" style="1" customWidth="1"/>
    <col min="11269" max="11269" width="35.6640625" style="1" customWidth="1"/>
    <col min="11270" max="11270" width="5.6640625" style="1" customWidth="1"/>
    <col min="11271" max="11271" width="7" style="1" customWidth="1"/>
    <col min="11272" max="11272" width="6.44140625" style="1" customWidth="1"/>
    <col min="11273" max="11273" width="14.33203125" style="1" customWidth="1"/>
    <col min="11274" max="11274" width="22.33203125" style="1" customWidth="1"/>
    <col min="11275" max="11275" width="9.44140625" style="1" customWidth="1"/>
    <col min="11276" max="11276" width="10.6640625" style="1" customWidth="1"/>
    <col min="11277" max="11277" width="11" style="1" customWidth="1"/>
    <col min="11278" max="11278" width="12.33203125" style="1" customWidth="1"/>
    <col min="11279" max="11279" width="11" style="1" customWidth="1"/>
    <col min="11280" max="11280" width="12.44140625" style="1" customWidth="1"/>
    <col min="11281" max="11281" width="12.33203125" style="1" customWidth="1"/>
    <col min="11282" max="11282" width="15.44140625" style="1" customWidth="1"/>
    <col min="11283" max="11284" width="12.44140625" style="1" customWidth="1"/>
    <col min="11285" max="11285" width="12.6640625" style="1" customWidth="1"/>
    <col min="11286" max="11286" width="15" style="1" customWidth="1"/>
    <col min="11287" max="11523" width="9.33203125" style="1"/>
    <col min="11524" max="11524" width="8.6640625" style="1" customWidth="1"/>
    <col min="11525" max="11525" width="35.6640625" style="1" customWidth="1"/>
    <col min="11526" max="11526" width="5.6640625" style="1" customWidth="1"/>
    <col min="11527" max="11527" width="7" style="1" customWidth="1"/>
    <col min="11528" max="11528" width="6.44140625" style="1" customWidth="1"/>
    <col min="11529" max="11529" width="14.33203125" style="1" customWidth="1"/>
    <col min="11530" max="11530" width="22.33203125" style="1" customWidth="1"/>
    <col min="11531" max="11531" width="9.44140625" style="1" customWidth="1"/>
    <col min="11532" max="11532" width="10.6640625" style="1" customWidth="1"/>
    <col min="11533" max="11533" width="11" style="1" customWidth="1"/>
    <col min="11534" max="11534" width="12.33203125" style="1" customWidth="1"/>
    <col min="11535" max="11535" width="11" style="1" customWidth="1"/>
    <col min="11536" max="11536" width="12.44140625" style="1" customWidth="1"/>
    <col min="11537" max="11537" width="12.33203125" style="1" customWidth="1"/>
    <col min="11538" max="11538" width="15.44140625" style="1" customWidth="1"/>
    <col min="11539" max="11540" width="12.44140625" style="1" customWidth="1"/>
    <col min="11541" max="11541" width="12.6640625" style="1" customWidth="1"/>
    <col min="11542" max="11542" width="15" style="1" customWidth="1"/>
    <col min="11543" max="11779" width="9.33203125" style="1"/>
    <col min="11780" max="11780" width="8.6640625" style="1" customWidth="1"/>
    <col min="11781" max="11781" width="35.6640625" style="1" customWidth="1"/>
    <col min="11782" max="11782" width="5.6640625" style="1" customWidth="1"/>
    <col min="11783" max="11783" width="7" style="1" customWidth="1"/>
    <col min="11784" max="11784" width="6.44140625" style="1" customWidth="1"/>
    <col min="11785" max="11785" width="14.33203125" style="1" customWidth="1"/>
    <col min="11786" max="11786" width="22.33203125" style="1" customWidth="1"/>
    <col min="11787" max="11787" width="9.44140625" style="1" customWidth="1"/>
    <col min="11788" max="11788" width="10.6640625" style="1" customWidth="1"/>
    <col min="11789" max="11789" width="11" style="1" customWidth="1"/>
    <col min="11790" max="11790" width="12.33203125" style="1" customWidth="1"/>
    <col min="11791" max="11791" width="11" style="1" customWidth="1"/>
    <col min="11792" max="11792" width="12.44140625" style="1" customWidth="1"/>
    <col min="11793" max="11793" width="12.33203125" style="1" customWidth="1"/>
    <col min="11794" max="11794" width="15.44140625" style="1" customWidth="1"/>
    <col min="11795" max="11796" width="12.44140625" style="1" customWidth="1"/>
    <col min="11797" max="11797" width="12.6640625" style="1" customWidth="1"/>
    <col min="11798" max="11798" width="15" style="1" customWidth="1"/>
    <col min="11799" max="12035" width="9.33203125" style="1"/>
    <col min="12036" max="12036" width="8.6640625" style="1" customWidth="1"/>
    <col min="12037" max="12037" width="35.6640625" style="1" customWidth="1"/>
    <col min="12038" max="12038" width="5.6640625" style="1" customWidth="1"/>
    <col min="12039" max="12039" width="7" style="1" customWidth="1"/>
    <col min="12040" max="12040" width="6.44140625" style="1" customWidth="1"/>
    <col min="12041" max="12041" width="14.33203125" style="1" customWidth="1"/>
    <col min="12042" max="12042" width="22.33203125" style="1" customWidth="1"/>
    <col min="12043" max="12043" width="9.44140625" style="1" customWidth="1"/>
    <col min="12044" max="12044" width="10.6640625" style="1" customWidth="1"/>
    <col min="12045" max="12045" width="11" style="1" customWidth="1"/>
    <col min="12046" max="12046" width="12.33203125" style="1" customWidth="1"/>
    <col min="12047" max="12047" width="11" style="1" customWidth="1"/>
    <col min="12048" max="12048" width="12.44140625" style="1" customWidth="1"/>
    <col min="12049" max="12049" width="12.33203125" style="1" customWidth="1"/>
    <col min="12050" max="12050" width="15.44140625" style="1" customWidth="1"/>
    <col min="12051" max="12052" width="12.44140625" style="1" customWidth="1"/>
    <col min="12053" max="12053" width="12.6640625" style="1" customWidth="1"/>
    <col min="12054" max="12054" width="15" style="1" customWidth="1"/>
    <col min="12055" max="12291" width="9.33203125" style="1"/>
    <col min="12292" max="12292" width="8.6640625" style="1" customWidth="1"/>
    <col min="12293" max="12293" width="35.6640625" style="1" customWidth="1"/>
    <col min="12294" max="12294" width="5.6640625" style="1" customWidth="1"/>
    <col min="12295" max="12295" width="7" style="1" customWidth="1"/>
    <col min="12296" max="12296" width="6.44140625" style="1" customWidth="1"/>
    <col min="12297" max="12297" width="14.33203125" style="1" customWidth="1"/>
    <col min="12298" max="12298" width="22.33203125" style="1" customWidth="1"/>
    <col min="12299" max="12299" width="9.44140625" style="1" customWidth="1"/>
    <col min="12300" max="12300" width="10.6640625" style="1" customWidth="1"/>
    <col min="12301" max="12301" width="11" style="1" customWidth="1"/>
    <col min="12302" max="12302" width="12.33203125" style="1" customWidth="1"/>
    <col min="12303" max="12303" width="11" style="1" customWidth="1"/>
    <col min="12304" max="12304" width="12.44140625" style="1" customWidth="1"/>
    <col min="12305" max="12305" width="12.33203125" style="1" customWidth="1"/>
    <col min="12306" max="12306" width="15.44140625" style="1" customWidth="1"/>
    <col min="12307" max="12308" width="12.44140625" style="1" customWidth="1"/>
    <col min="12309" max="12309" width="12.6640625" style="1" customWidth="1"/>
    <col min="12310" max="12310" width="15" style="1" customWidth="1"/>
    <col min="12311" max="12547" width="9.33203125" style="1"/>
    <col min="12548" max="12548" width="8.6640625" style="1" customWidth="1"/>
    <col min="12549" max="12549" width="35.6640625" style="1" customWidth="1"/>
    <col min="12550" max="12550" width="5.6640625" style="1" customWidth="1"/>
    <col min="12551" max="12551" width="7" style="1" customWidth="1"/>
    <col min="12552" max="12552" width="6.44140625" style="1" customWidth="1"/>
    <col min="12553" max="12553" width="14.33203125" style="1" customWidth="1"/>
    <col min="12554" max="12554" width="22.33203125" style="1" customWidth="1"/>
    <col min="12555" max="12555" width="9.44140625" style="1" customWidth="1"/>
    <col min="12556" max="12556" width="10.6640625" style="1" customWidth="1"/>
    <col min="12557" max="12557" width="11" style="1" customWidth="1"/>
    <col min="12558" max="12558" width="12.33203125" style="1" customWidth="1"/>
    <col min="12559" max="12559" width="11" style="1" customWidth="1"/>
    <col min="12560" max="12560" width="12.44140625" style="1" customWidth="1"/>
    <col min="12561" max="12561" width="12.33203125" style="1" customWidth="1"/>
    <col min="12562" max="12562" width="15.44140625" style="1" customWidth="1"/>
    <col min="12563" max="12564" width="12.44140625" style="1" customWidth="1"/>
    <col min="12565" max="12565" width="12.6640625" style="1" customWidth="1"/>
    <col min="12566" max="12566" width="15" style="1" customWidth="1"/>
    <col min="12567" max="12803" width="9.33203125" style="1"/>
    <col min="12804" max="12804" width="8.6640625" style="1" customWidth="1"/>
    <col min="12805" max="12805" width="35.6640625" style="1" customWidth="1"/>
    <col min="12806" max="12806" width="5.6640625" style="1" customWidth="1"/>
    <col min="12807" max="12807" width="7" style="1" customWidth="1"/>
    <col min="12808" max="12808" width="6.44140625" style="1" customWidth="1"/>
    <col min="12809" max="12809" width="14.33203125" style="1" customWidth="1"/>
    <col min="12810" max="12810" width="22.33203125" style="1" customWidth="1"/>
    <col min="12811" max="12811" width="9.44140625" style="1" customWidth="1"/>
    <col min="12812" max="12812" width="10.6640625" style="1" customWidth="1"/>
    <col min="12813" max="12813" width="11" style="1" customWidth="1"/>
    <col min="12814" max="12814" width="12.33203125" style="1" customWidth="1"/>
    <col min="12815" max="12815" width="11" style="1" customWidth="1"/>
    <col min="12816" max="12816" width="12.44140625" style="1" customWidth="1"/>
    <col min="12817" max="12817" width="12.33203125" style="1" customWidth="1"/>
    <col min="12818" max="12818" width="15.44140625" style="1" customWidth="1"/>
    <col min="12819" max="12820" width="12.44140625" style="1" customWidth="1"/>
    <col min="12821" max="12821" width="12.6640625" style="1" customWidth="1"/>
    <col min="12822" max="12822" width="15" style="1" customWidth="1"/>
    <col min="12823" max="13059" width="9.33203125" style="1"/>
    <col min="13060" max="13060" width="8.6640625" style="1" customWidth="1"/>
    <col min="13061" max="13061" width="35.6640625" style="1" customWidth="1"/>
    <col min="13062" max="13062" width="5.6640625" style="1" customWidth="1"/>
    <col min="13063" max="13063" width="7" style="1" customWidth="1"/>
    <col min="13064" max="13064" width="6.44140625" style="1" customWidth="1"/>
    <col min="13065" max="13065" width="14.33203125" style="1" customWidth="1"/>
    <col min="13066" max="13066" width="22.33203125" style="1" customWidth="1"/>
    <col min="13067" max="13067" width="9.44140625" style="1" customWidth="1"/>
    <col min="13068" max="13068" width="10.6640625" style="1" customWidth="1"/>
    <col min="13069" max="13069" width="11" style="1" customWidth="1"/>
    <col min="13070" max="13070" width="12.33203125" style="1" customWidth="1"/>
    <col min="13071" max="13071" width="11" style="1" customWidth="1"/>
    <col min="13072" max="13072" width="12.44140625" style="1" customWidth="1"/>
    <col min="13073" max="13073" width="12.33203125" style="1" customWidth="1"/>
    <col min="13074" max="13074" width="15.44140625" style="1" customWidth="1"/>
    <col min="13075" max="13076" width="12.44140625" style="1" customWidth="1"/>
    <col min="13077" max="13077" width="12.6640625" style="1" customWidth="1"/>
    <col min="13078" max="13078" width="15" style="1" customWidth="1"/>
    <col min="13079" max="13315" width="9.33203125" style="1"/>
    <col min="13316" max="13316" width="8.6640625" style="1" customWidth="1"/>
    <col min="13317" max="13317" width="35.6640625" style="1" customWidth="1"/>
    <col min="13318" max="13318" width="5.6640625" style="1" customWidth="1"/>
    <col min="13319" max="13319" width="7" style="1" customWidth="1"/>
    <col min="13320" max="13320" width="6.44140625" style="1" customWidth="1"/>
    <col min="13321" max="13321" width="14.33203125" style="1" customWidth="1"/>
    <col min="13322" max="13322" width="22.33203125" style="1" customWidth="1"/>
    <col min="13323" max="13323" width="9.44140625" style="1" customWidth="1"/>
    <col min="13324" max="13324" width="10.6640625" style="1" customWidth="1"/>
    <col min="13325" max="13325" width="11" style="1" customWidth="1"/>
    <col min="13326" max="13326" width="12.33203125" style="1" customWidth="1"/>
    <col min="13327" max="13327" width="11" style="1" customWidth="1"/>
    <col min="13328" max="13328" width="12.44140625" style="1" customWidth="1"/>
    <col min="13329" max="13329" width="12.33203125" style="1" customWidth="1"/>
    <col min="13330" max="13330" width="15.44140625" style="1" customWidth="1"/>
    <col min="13331" max="13332" width="12.44140625" style="1" customWidth="1"/>
    <col min="13333" max="13333" width="12.6640625" style="1" customWidth="1"/>
    <col min="13334" max="13334" width="15" style="1" customWidth="1"/>
    <col min="13335" max="13571" width="9.33203125" style="1"/>
    <col min="13572" max="13572" width="8.6640625" style="1" customWidth="1"/>
    <col min="13573" max="13573" width="35.6640625" style="1" customWidth="1"/>
    <col min="13574" max="13574" width="5.6640625" style="1" customWidth="1"/>
    <col min="13575" max="13575" width="7" style="1" customWidth="1"/>
    <col min="13576" max="13576" width="6.44140625" style="1" customWidth="1"/>
    <col min="13577" max="13577" width="14.33203125" style="1" customWidth="1"/>
    <col min="13578" max="13578" width="22.33203125" style="1" customWidth="1"/>
    <col min="13579" max="13579" width="9.44140625" style="1" customWidth="1"/>
    <col min="13580" max="13580" width="10.6640625" style="1" customWidth="1"/>
    <col min="13581" max="13581" width="11" style="1" customWidth="1"/>
    <col min="13582" max="13582" width="12.33203125" style="1" customWidth="1"/>
    <col min="13583" max="13583" width="11" style="1" customWidth="1"/>
    <col min="13584" max="13584" width="12.44140625" style="1" customWidth="1"/>
    <col min="13585" max="13585" width="12.33203125" style="1" customWidth="1"/>
    <col min="13586" max="13586" width="15.44140625" style="1" customWidth="1"/>
    <col min="13587" max="13588" width="12.44140625" style="1" customWidth="1"/>
    <col min="13589" max="13589" width="12.6640625" style="1" customWidth="1"/>
    <col min="13590" max="13590" width="15" style="1" customWidth="1"/>
    <col min="13591" max="13827" width="9.33203125" style="1"/>
    <col min="13828" max="13828" width="8.6640625" style="1" customWidth="1"/>
    <col min="13829" max="13829" width="35.6640625" style="1" customWidth="1"/>
    <col min="13830" max="13830" width="5.6640625" style="1" customWidth="1"/>
    <col min="13831" max="13831" width="7" style="1" customWidth="1"/>
    <col min="13832" max="13832" width="6.44140625" style="1" customWidth="1"/>
    <col min="13833" max="13833" width="14.33203125" style="1" customWidth="1"/>
    <col min="13834" max="13834" width="22.33203125" style="1" customWidth="1"/>
    <col min="13835" max="13835" width="9.44140625" style="1" customWidth="1"/>
    <col min="13836" max="13836" width="10.6640625" style="1" customWidth="1"/>
    <col min="13837" max="13837" width="11" style="1" customWidth="1"/>
    <col min="13838" max="13838" width="12.33203125" style="1" customWidth="1"/>
    <col min="13839" max="13839" width="11" style="1" customWidth="1"/>
    <col min="13840" max="13840" width="12.44140625" style="1" customWidth="1"/>
    <col min="13841" max="13841" width="12.33203125" style="1" customWidth="1"/>
    <col min="13842" max="13842" width="15.44140625" style="1" customWidth="1"/>
    <col min="13843" max="13844" width="12.44140625" style="1" customWidth="1"/>
    <col min="13845" max="13845" width="12.6640625" style="1" customWidth="1"/>
    <col min="13846" max="13846" width="15" style="1" customWidth="1"/>
    <col min="13847" max="14083" width="9.33203125" style="1"/>
    <col min="14084" max="14084" width="8.6640625" style="1" customWidth="1"/>
    <col min="14085" max="14085" width="35.6640625" style="1" customWidth="1"/>
    <col min="14086" max="14086" width="5.6640625" style="1" customWidth="1"/>
    <col min="14087" max="14087" width="7" style="1" customWidth="1"/>
    <col min="14088" max="14088" width="6.44140625" style="1" customWidth="1"/>
    <col min="14089" max="14089" width="14.33203125" style="1" customWidth="1"/>
    <col min="14090" max="14090" width="22.33203125" style="1" customWidth="1"/>
    <col min="14091" max="14091" width="9.44140625" style="1" customWidth="1"/>
    <col min="14092" max="14092" width="10.6640625" style="1" customWidth="1"/>
    <col min="14093" max="14093" width="11" style="1" customWidth="1"/>
    <col min="14094" max="14094" width="12.33203125" style="1" customWidth="1"/>
    <col min="14095" max="14095" width="11" style="1" customWidth="1"/>
    <col min="14096" max="14096" width="12.44140625" style="1" customWidth="1"/>
    <col min="14097" max="14097" width="12.33203125" style="1" customWidth="1"/>
    <col min="14098" max="14098" width="15.44140625" style="1" customWidth="1"/>
    <col min="14099" max="14100" width="12.44140625" style="1" customWidth="1"/>
    <col min="14101" max="14101" width="12.6640625" style="1" customWidth="1"/>
    <col min="14102" max="14102" width="15" style="1" customWidth="1"/>
    <col min="14103" max="14339" width="9.33203125" style="1"/>
    <col min="14340" max="14340" width="8.6640625" style="1" customWidth="1"/>
    <col min="14341" max="14341" width="35.6640625" style="1" customWidth="1"/>
    <col min="14342" max="14342" width="5.6640625" style="1" customWidth="1"/>
    <col min="14343" max="14343" width="7" style="1" customWidth="1"/>
    <col min="14344" max="14344" width="6.44140625" style="1" customWidth="1"/>
    <col min="14345" max="14345" width="14.33203125" style="1" customWidth="1"/>
    <col min="14346" max="14346" width="22.33203125" style="1" customWidth="1"/>
    <col min="14347" max="14347" width="9.44140625" style="1" customWidth="1"/>
    <col min="14348" max="14348" width="10.6640625" style="1" customWidth="1"/>
    <col min="14349" max="14349" width="11" style="1" customWidth="1"/>
    <col min="14350" max="14350" width="12.33203125" style="1" customWidth="1"/>
    <col min="14351" max="14351" width="11" style="1" customWidth="1"/>
    <col min="14352" max="14352" width="12.44140625" style="1" customWidth="1"/>
    <col min="14353" max="14353" width="12.33203125" style="1" customWidth="1"/>
    <col min="14354" max="14354" width="15.44140625" style="1" customWidth="1"/>
    <col min="14355" max="14356" width="12.44140625" style="1" customWidth="1"/>
    <col min="14357" max="14357" width="12.6640625" style="1" customWidth="1"/>
    <col min="14358" max="14358" width="15" style="1" customWidth="1"/>
    <col min="14359" max="14595" width="9.33203125" style="1"/>
    <col min="14596" max="14596" width="8.6640625" style="1" customWidth="1"/>
    <col min="14597" max="14597" width="35.6640625" style="1" customWidth="1"/>
    <col min="14598" max="14598" width="5.6640625" style="1" customWidth="1"/>
    <col min="14599" max="14599" width="7" style="1" customWidth="1"/>
    <col min="14600" max="14600" width="6.44140625" style="1" customWidth="1"/>
    <col min="14601" max="14601" width="14.33203125" style="1" customWidth="1"/>
    <col min="14602" max="14602" width="22.33203125" style="1" customWidth="1"/>
    <col min="14603" max="14603" width="9.44140625" style="1" customWidth="1"/>
    <col min="14604" max="14604" width="10.6640625" style="1" customWidth="1"/>
    <col min="14605" max="14605" width="11" style="1" customWidth="1"/>
    <col min="14606" max="14606" width="12.33203125" style="1" customWidth="1"/>
    <col min="14607" max="14607" width="11" style="1" customWidth="1"/>
    <col min="14608" max="14608" width="12.44140625" style="1" customWidth="1"/>
    <col min="14609" max="14609" width="12.33203125" style="1" customWidth="1"/>
    <col min="14610" max="14610" width="15.44140625" style="1" customWidth="1"/>
    <col min="14611" max="14612" width="12.44140625" style="1" customWidth="1"/>
    <col min="14613" max="14613" width="12.6640625" style="1" customWidth="1"/>
    <col min="14614" max="14614" width="15" style="1" customWidth="1"/>
    <col min="14615" max="14851" width="9.33203125" style="1"/>
    <col min="14852" max="14852" width="8.6640625" style="1" customWidth="1"/>
    <col min="14853" max="14853" width="35.6640625" style="1" customWidth="1"/>
    <col min="14854" max="14854" width="5.6640625" style="1" customWidth="1"/>
    <col min="14855" max="14855" width="7" style="1" customWidth="1"/>
    <col min="14856" max="14856" width="6.44140625" style="1" customWidth="1"/>
    <col min="14857" max="14857" width="14.33203125" style="1" customWidth="1"/>
    <col min="14858" max="14858" width="22.33203125" style="1" customWidth="1"/>
    <col min="14859" max="14859" width="9.44140625" style="1" customWidth="1"/>
    <col min="14860" max="14860" width="10.6640625" style="1" customWidth="1"/>
    <col min="14861" max="14861" width="11" style="1" customWidth="1"/>
    <col min="14862" max="14862" width="12.33203125" style="1" customWidth="1"/>
    <col min="14863" max="14863" width="11" style="1" customWidth="1"/>
    <col min="14864" max="14864" width="12.44140625" style="1" customWidth="1"/>
    <col min="14865" max="14865" width="12.33203125" style="1" customWidth="1"/>
    <col min="14866" max="14866" width="15.44140625" style="1" customWidth="1"/>
    <col min="14867" max="14868" width="12.44140625" style="1" customWidth="1"/>
    <col min="14869" max="14869" width="12.6640625" style="1" customWidth="1"/>
    <col min="14870" max="14870" width="15" style="1" customWidth="1"/>
    <col min="14871" max="15107" width="9.33203125" style="1"/>
    <col min="15108" max="15108" width="8.6640625" style="1" customWidth="1"/>
    <col min="15109" max="15109" width="35.6640625" style="1" customWidth="1"/>
    <col min="15110" max="15110" width="5.6640625" style="1" customWidth="1"/>
    <col min="15111" max="15111" width="7" style="1" customWidth="1"/>
    <col min="15112" max="15112" width="6.44140625" style="1" customWidth="1"/>
    <col min="15113" max="15113" width="14.33203125" style="1" customWidth="1"/>
    <col min="15114" max="15114" width="22.33203125" style="1" customWidth="1"/>
    <col min="15115" max="15115" width="9.44140625" style="1" customWidth="1"/>
    <col min="15116" max="15116" width="10.6640625" style="1" customWidth="1"/>
    <col min="15117" max="15117" width="11" style="1" customWidth="1"/>
    <col min="15118" max="15118" width="12.33203125" style="1" customWidth="1"/>
    <col min="15119" max="15119" width="11" style="1" customWidth="1"/>
    <col min="15120" max="15120" width="12.44140625" style="1" customWidth="1"/>
    <col min="15121" max="15121" width="12.33203125" style="1" customWidth="1"/>
    <col min="15122" max="15122" width="15.44140625" style="1" customWidth="1"/>
    <col min="15123" max="15124" width="12.44140625" style="1" customWidth="1"/>
    <col min="15125" max="15125" width="12.6640625" style="1" customWidth="1"/>
    <col min="15126" max="15126" width="15" style="1" customWidth="1"/>
    <col min="15127" max="15363" width="9.33203125" style="1"/>
    <col min="15364" max="15364" width="8.6640625" style="1" customWidth="1"/>
    <col min="15365" max="15365" width="35.6640625" style="1" customWidth="1"/>
    <col min="15366" max="15366" width="5.6640625" style="1" customWidth="1"/>
    <col min="15367" max="15367" width="7" style="1" customWidth="1"/>
    <col min="15368" max="15368" width="6.44140625" style="1" customWidth="1"/>
    <col min="15369" max="15369" width="14.33203125" style="1" customWidth="1"/>
    <col min="15370" max="15370" width="22.33203125" style="1" customWidth="1"/>
    <col min="15371" max="15371" width="9.44140625" style="1" customWidth="1"/>
    <col min="15372" max="15372" width="10.6640625" style="1" customWidth="1"/>
    <col min="15373" max="15373" width="11" style="1" customWidth="1"/>
    <col min="15374" max="15374" width="12.33203125" style="1" customWidth="1"/>
    <col min="15375" max="15375" width="11" style="1" customWidth="1"/>
    <col min="15376" max="15376" width="12.44140625" style="1" customWidth="1"/>
    <col min="15377" max="15377" width="12.33203125" style="1" customWidth="1"/>
    <col min="15378" max="15378" width="15.44140625" style="1" customWidth="1"/>
    <col min="15379" max="15380" width="12.44140625" style="1" customWidth="1"/>
    <col min="15381" max="15381" width="12.6640625" style="1" customWidth="1"/>
    <col min="15382" max="15382" width="15" style="1" customWidth="1"/>
    <col min="15383" max="15619" width="9.33203125" style="1"/>
    <col min="15620" max="15620" width="8.6640625" style="1" customWidth="1"/>
    <col min="15621" max="15621" width="35.6640625" style="1" customWidth="1"/>
    <col min="15622" max="15622" width="5.6640625" style="1" customWidth="1"/>
    <col min="15623" max="15623" width="7" style="1" customWidth="1"/>
    <col min="15624" max="15624" width="6.44140625" style="1" customWidth="1"/>
    <col min="15625" max="15625" width="14.33203125" style="1" customWidth="1"/>
    <col min="15626" max="15626" width="22.33203125" style="1" customWidth="1"/>
    <col min="15627" max="15627" width="9.44140625" style="1" customWidth="1"/>
    <col min="15628" max="15628" width="10.6640625" style="1" customWidth="1"/>
    <col min="15629" max="15629" width="11" style="1" customWidth="1"/>
    <col min="15630" max="15630" width="12.33203125" style="1" customWidth="1"/>
    <col min="15631" max="15631" width="11" style="1" customWidth="1"/>
    <col min="15632" max="15632" width="12.44140625" style="1" customWidth="1"/>
    <col min="15633" max="15633" width="12.33203125" style="1" customWidth="1"/>
    <col min="15634" max="15634" width="15.44140625" style="1" customWidth="1"/>
    <col min="15635" max="15636" width="12.44140625" style="1" customWidth="1"/>
    <col min="15637" max="15637" width="12.6640625" style="1" customWidth="1"/>
    <col min="15638" max="15638" width="15" style="1" customWidth="1"/>
    <col min="15639" max="15875" width="9.33203125" style="1"/>
    <col min="15876" max="15876" width="8.6640625" style="1" customWidth="1"/>
    <col min="15877" max="15877" width="35.6640625" style="1" customWidth="1"/>
    <col min="15878" max="15878" width="5.6640625" style="1" customWidth="1"/>
    <col min="15879" max="15879" width="7" style="1" customWidth="1"/>
    <col min="15880" max="15880" width="6.44140625" style="1" customWidth="1"/>
    <col min="15881" max="15881" width="14.33203125" style="1" customWidth="1"/>
    <col min="15882" max="15882" width="22.33203125" style="1" customWidth="1"/>
    <col min="15883" max="15883" width="9.44140625" style="1" customWidth="1"/>
    <col min="15884" max="15884" width="10.6640625" style="1" customWidth="1"/>
    <col min="15885" max="15885" width="11" style="1" customWidth="1"/>
    <col min="15886" max="15886" width="12.33203125" style="1" customWidth="1"/>
    <col min="15887" max="15887" width="11" style="1" customWidth="1"/>
    <col min="15888" max="15888" width="12.44140625" style="1" customWidth="1"/>
    <col min="15889" max="15889" width="12.33203125" style="1" customWidth="1"/>
    <col min="15890" max="15890" width="15.44140625" style="1" customWidth="1"/>
    <col min="15891" max="15892" width="12.44140625" style="1" customWidth="1"/>
    <col min="15893" max="15893" width="12.6640625" style="1" customWidth="1"/>
    <col min="15894" max="15894" width="15" style="1" customWidth="1"/>
    <col min="15895" max="16131" width="9.33203125" style="1"/>
    <col min="16132" max="16132" width="8.6640625" style="1" customWidth="1"/>
    <col min="16133" max="16133" width="35.6640625" style="1" customWidth="1"/>
    <col min="16134" max="16134" width="5.6640625" style="1" customWidth="1"/>
    <col min="16135" max="16135" width="7" style="1" customWidth="1"/>
    <col min="16136" max="16136" width="6.44140625" style="1" customWidth="1"/>
    <col min="16137" max="16137" width="14.33203125" style="1" customWidth="1"/>
    <col min="16138" max="16138" width="22.33203125" style="1" customWidth="1"/>
    <col min="16139" max="16139" width="9.44140625" style="1" customWidth="1"/>
    <col min="16140" max="16140" width="10.6640625" style="1" customWidth="1"/>
    <col min="16141" max="16141" width="11" style="1" customWidth="1"/>
    <col min="16142" max="16142" width="12.33203125" style="1" customWidth="1"/>
    <col min="16143" max="16143" width="11" style="1" customWidth="1"/>
    <col min="16144" max="16144" width="12.44140625" style="1" customWidth="1"/>
    <col min="16145" max="16145" width="12.33203125" style="1" customWidth="1"/>
    <col min="16146" max="16146" width="15.44140625" style="1" customWidth="1"/>
    <col min="16147" max="16148" width="12.44140625" style="1" customWidth="1"/>
    <col min="16149" max="16149" width="12.6640625" style="1" customWidth="1"/>
    <col min="16150" max="16150" width="15" style="1" customWidth="1"/>
    <col min="16151" max="16384" width="9.33203125" style="1"/>
  </cols>
  <sheetData>
    <row r="1" spans="1:47" ht="36" customHeight="1">
      <c r="A1" s="270" t="s">
        <v>112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</row>
    <row r="2" spans="1:47" ht="35.25" customHeight="1">
      <c r="A2" s="346" t="s">
        <v>29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</row>
    <row r="3" spans="1:47">
      <c r="A3" s="363"/>
      <c r="B3" s="363"/>
      <c r="C3" s="363"/>
      <c r="D3" s="363"/>
      <c r="E3" s="363"/>
      <c r="F3" s="363"/>
      <c r="G3" s="3"/>
      <c r="H3" s="3"/>
      <c r="J3" s="2"/>
      <c r="L3" s="4"/>
      <c r="M3" s="4"/>
      <c r="N3" s="9"/>
      <c r="O3" s="9"/>
      <c r="P3" s="10"/>
      <c r="T3" s="364">
        <f ca="1">NOW()</f>
        <v>43217.462412384259</v>
      </c>
      <c r="U3" s="364"/>
      <c r="V3" s="1"/>
    </row>
    <row r="4" spans="1:47" ht="16.2" thickBot="1">
      <c r="A4" s="365"/>
      <c r="B4" s="365"/>
      <c r="C4" s="365"/>
      <c r="D4" s="365"/>
      <c r="E4" s="365"/>
      <c r="F4" s="365"/>
      <c r="G4" s="59"/>
      <c r="H4" s="60">
        <v>1000000</v>
      </c>
      <c r="I4" s="59"/>
      <c r="J4" s="61"/>
      <c r="K4" s="61"/>
      <c r="L4" s="61"/>
      <c r="M4" s="61"/>
      <c r="N4" s="61"/>
      <c r="O4" s="190"/>
      <c r="P4" s="190"/>
      <c r="Q4" s="191"/>
      <c r="R4" s="191"/>
      <c r="S4" s="191"/>
      <c r="T4" s="191"/>
      <c r="U4" s="191"/>
      <c r="V4" s="191"/>
    </row>
    <row r="5" spans="1:47" s="8" customFormat="1" ht="35.4" customHeight="1">
      <c r="A5" s="366" t="s">
        <v>0</v>
      </c>
      <c r="B5" s="361" t="s">
        <v>1</v>
      </c>
      <c r="C5" s="361" t="s">
        <v>2</v>
      </c>
      <c r="D5" s="361" t="s">
        <v>60</v>
      </c>
      <c r="E5" s="361" t="s">
        <v>27</v>
      </c>
      <c r="F5" s="361" t="s">
        <v>4</v>
      </c>
      <c r="G5" s="160" t="s">
        <v>5</v>
      </c>
      <c r="H5" s="357" t="s">
        <v>78</v>
      </c>
      <c r="I5" s="361" t="s">
        <v>15</v>
      </c>
      <c r="J5" s="361" t="s">
        <v>16</v>
      </c>
      <c r="K5" s="361" t="s">
        <v>19</v>
      </c>
      <c r="L5" s="351" t="s">
        <v>13</v>
      </c>
      <c r="M5" s="351" t="s">
        <v>14</v>
      </c>
      <c r="N5" s="351" t="s">
        <v>23</v>
      </c>
      <c r="O5" s="351" t="s">
        <v>24</v>
      </c>
      <c r="P5" s="351" t="s">
        <v>25</v>
      </c>
      <c r="Q5" s="351" t="s">
        <v>26</v>
      </c>
      <c r="R5" s="351" t="s">
        <v>21</v>
      </c>
      <c r="S5" s="359" t="s">
        <v>105</v>
      </c>
      <c r="T5" s="351" t="s">
        <v>6</v>
      </c>
      <c r="U5" s="351" t="s">
        <v>7</v>
      </c>
      <c r="V5" s="353" t="s">
        <v>8</v>
      </c>
      <c r="W5" s="355" t="s">
        <v>94</v>
      </c>
      <c r="X5" s="347">
        <v>2015</v>
      </c>
      <c r="Y5" s="348"/>
      <c r="Z5" s="348"/>
      <c r="AA5" s="349"/>
      <c r="AB5" s="347">
        <v>2016</v>
      </c>
      <c r="AC5" s="348"/>
      <c r="AD5" s="348"/>
      <c r="AE5" s="349"/>
      <c r="AF5" s="347">
        <v>2017</v>
      </c>
      <c r="AG5" s="348"/>
      <c r="AH5" s="348"/>
      <c r="AI5" s="349"/>
      <c r="AJ5" s="347">
        <v>2018</v>
      </c>
      <c r="AK5" s="348"/>
      <c r="AL5" s="348"/>
      <c r="AM5" s="349"/>
      <c r="AN5" s="350">
        <v>2019</v>
      </c>
      <c r="AO5" s="348"/>
      <c r="AP5" s="348"/>
      <c r="AQ5" s="349"/>
    </row>
    <row r="6" spans="1:47" s="8" customFormat="1" ht="26.25" customHeight="1" thickBot="1">
      <c r="A6" s="367"/>
      <c r="B6" s="362"/>
      <c r="C6" s="362"/>
      <c r="D6" s="362"/>
      <c r="E6" s="362"/>
      <c r="F6" s="362"/>
      <c r="G6" s="198"/>
      <c r="H6" s="358"/>
      <c r="I6" s="362"/>
      <c r="J6" s="362"/>
      <c r="K6" s="362"/>
      <c r="L6" s="352"/>
      <c r="M6" s="352"/>
      <c r="N6" s="352"/>
      <c r="O6" s="352"/>
      <c r="P6" s="352"/>
      <c r="Q6" s="352"/>
      <c r="R6" s="352"/>
      <c r="S6" s="360"/>
      <c r="T6" s="352"/>
      <c r="U6" s="352"/>
      <c r="V6" s="354"/>
      <c r="W6" s="356"/>
      <c r="X6" s="199" t="s">
        <v>79</v>
      </c>
      <c r="Y6" s="200" t="s">
        <v>80</v>
      </c>
      <c r="Z6" s="200" t="s">
        <v>81</v>
      </c>
      <c r="AA6" s="201" t="s">
        <v>102</v>
      </c>
      <c r="AB6" s="199" t="s">
        <v>79</v>
      </c>
      <c r="AC6" s="200" t="s">
        <v>80</v>
      </c>
      <c r="AD6" s="200" t="s">
        <v>81</v>
      </c>
      <c r="AE6" s="201" t="s">
        <v>102</v>
      </c>
      <c r="AF6" s="199" t="s">
        <v>79</v>
      </c>
      <c r="AG6" s="200" t="s">
        <v>80</v>
      </c>
      <c r="AH6" s="200" t="s">
        <v>81</v>
      </c>
      <c r="AI6" s="201" t="s">
        <v>102</v>
      </c>
      <c r="AJ6" s="199" t="s">
        <v>79</v>
      </c>
      <c r="AK6" s="200" t="s">
        <v>80</v>
      </c>
      <c r="AL6" s="200" t="s">
        <v>81</v>
      </c>
      <c r="AM6" s="201" t="s">
        <v>102</v>
      </c>
      <c r="AN6" s="202" t="s">
        <v>79</v>
      </c>
      <c r="AO6" s="200" t="s">
        <v>80</v>
      </c>
      <c r="AP6" s="200" t="s">
        <v>81</v>
      </c>
      <c r="AQ6" s="201" t="s">
        <v>102</v>
      </c>
    </row>
    <row r="7" spans="1:47" s="6" customFormat="1" ht="29.25" customHeight="1" thickBot="1">
      <c r="A7" s="166">
        <v>1</v>
      </c>
      <c r="B7" s="192" t="s">
        <v>107</v>
      </c>
      <c r="C7" s="152"/>
      <c r="D7" s="152"/>
      <c r="E7" s="152"/>
      <c r="F7" s="152"/>
      <c r="G7" s="193"/>
      <c r="H7" s="193"/>
      <c r="I7" s="152"/>
      <c r="J7" s="152"/>
      <c r="K7" s="152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67"/>
      <c r="W7" s="63"/>
      <c r="X7" s="194"/>
      <c r="Y7" s="195"/>
      <c r="Z7" s="195"/>
      <c r="AA7" s="196"/>
      <c r="AB7" s="194"/>
      <c r="AC7" s="195"/>
      <c r="AD7" s="195"/>
      <c r="AE7" s="196"/>
      <c r="AF7" s="194"/>
      <c r="AG7" s="195"/>
      <c r="AH7" s="195"/>
      <c r="AI7" s="196"/>
      <c r="AJ7" s="194"/>
      <c r="AK7" s="195"/>
      <c r="AL7" s="195"/>
      <c r="AM7" s="196"/>
      <c r="AN7" s="197"/>
      <c r="AO7" s="195"/>
      <c r="AP7" s="195"/>
      <c r="AQ7" s="196"/>
    </row>
    <row r="8" spans="1:47" ht="59.25" customHeight="1">
      <c r="A8" s="277" t="s">
        <v>31</v>
      </c>
      <c r="B8" s="336" t="s">
        <v>74</v>
      </c>
      <c r="C8" s="22" t="s">
        <v>22</v>
      </c>
      <c r="D8" s="22" t="e">
        <f>#REF!</f>
        <v>#REF!</v>
      </c>
      <c r="E8" s="285" t="e">
        <f>#REF!</f>
        <v>#REF!</v>
      </c>
      <c r="F8" s="23" t="s">
        <v>56</v>
      </c>
      <c r="G8" s="40" t="e">
        <f>#REF!</f>
        <v>#REF!</v>
      </c>
      <c r="H8" s="295" t="e">
        <f>G8/$H$4</f>
        <v>#REF!</v>
      </c>
      <c r="I8" s="69">
        <v>42339</v>
      </c>
      <c r="J8" s="69">
        <f>I8+105</f>
        <v>42444</v>
      </c>
      <c r="K8" s="69">
        <f>J8+15</f>
        <v>42459</v>
      </c>
      <c r="L8" s="69">
        <f t="shared" ref="L8:L28" si="0">K8+10</f>
        <v>42469</v>
      </c>
      <c r="M8" s="69">
        <f>L8+60</f>
        <v>42529</v>
      </c>
      <c r="N8" s="69">
        <f>M8+45</f>
        <v>42574</v>
      </c>
      <c r="O8" s="69">
        <f>N8+30</f>
        <v>42604</v>
      </c>
      <c r="P8" s="69">
        <f>O8+30</f>
        <v>42634</v>
      </c>
      <c r="Q8" s="69">
        <f>P8+60</f>
        <v>42694</v>
      </c>
      <c r="R8" s="69">
        <f>Q8+30</f>
        <v>42724</v>
      </c>
      <c r="S8" s="334" t="e">
        <f>H8*0.9</f>
        <v>#REF!</v>
      </c>
      <c r="T8" s="297">
        <v>42737</v>
      </c>
      <c r="U8" s="297">
        <f>T8+24*30+8</f>
        <v>43465</v>
      </c>
      <c r="V8" s="299" t="e">
        <f>#REF!</f>
        <v>#REF!</v>
      </c>
      <c r="W8" s="77" t="s">
        <v>96</v>
      </c>
      <c r="X8" s="94"/>
      <c r="Y8" s="64"/>
      <c r="Z8" s="64"/>
      <c r="AA8" s="95"/>
      <c r="AB8" s="94"/>
      <c r="AC8" s="64"/>
      <c r="AD8" s="64"/>
      <c r="AE8" s="95"/>
      <c r="AF8" s="107" t="e">
        <f>$H$8*AF9</f>
        <v>#REF!</v>
      </c>
      <c r="AG8" s="110" t="e">
        <f>$H$8*AG9</f>
        <v>#REF!</v>
      </c>
      <c r="AH8" s="110" t="e">
        <f>$H$8*AH9</f>
        <v>#REF!</v>
      </c>
      <c r="AI8" s="127" t="e">
        <f t="shared" ref="AI8:AN8" si="1">$H$8*AI9</f>
        <v>#REF!</v>
      </c>
      <c r="AJ8" s="107" t="e">
        <f t="shared" si="1"/>
        <v>#REF!</v>
      </c>
      <c r="AK8" s="110" t="e">
        <f t="shared" si="1"/>
        <v>#REF!</v>
      </c>
      <c r="AL8" s="110" t="e">
        <f t="shared" si="1"/>
        <v>#REF!</v>
      </c>
      <c r="AM8" s="127" t="e">
        <f t="shared" si="1"/>
        <v>#REF!</v>
      </c>
      <c r="AN8" s="119" t="e">
        <f t="shared" si="1"/>
        <v>#REF!</v>
      </c>
      <c r="AO8" s="64"/>
      <c r="AP8" s="64"/>
      <c r="AQ8" s="95"/>
      <c r="AT8" s="1">
        <f t="shared" ref="AT8:AU8" si="2">SUM(Z8:AC8)</f>
        <v>0</v>
      </c>
      <c r="AU8" s="1">
        <f t="shared" si="2"/>
        <v>0</v>
      </c>
    </row>
    <row r="9" spans="1:47" ht="30" customHeight="1">
      <c r="A9" s="278"/>
      <c r="B9" s="337"/>
      <c r="C9" s="22"/>
      <c r="D9" s="22"/>
      <c r="E9" s="286"/>
      <c r="F9" s="23"/>
      <c r="G9" s="40"/>
      <c r="H9" s="296"/>
      <c r="I9" s="69"/>
      <c r="J9" s="69"/>
      <c r="K9" s="69"/>
      <c r="L9" s="69"/>
      <c r="M9" s="69"/>
      <c r="N9" s="69"/>
      <c r="O9" s="69"/>
      <c r="P9" s="69"/>
      <c r="Q9" s="69"/>
      <c r="R9" s="69"/>
      <c r="S9" s="335"/>
      <c r="T9" s="298"/>
      <c r="U9" s="298"/>
      <c r="V9" s="300"/>
      <c r="W9" s="85"/>
      <c r="X9" s="94"/>
      <c r="Y9" s="64"/>
      <c r="Z9" s="64"/>
      <c r="AA9" s="95"/>
      <c r="AB9" s="94"/>
      <c r="AC9" s="64"/>
      <c r="AD9" s="64"/>
      <c r="AE9" s="95"/>
      <c r="AF9" s="111">
        <v>0.1</v>
      </c>
      <c r="AG9" s="112">
        <v>0.12</v>
      </c>
      <c r="AH9" s="112">
        <v>0.15</v>
      </c>
      <c r="AI9" s="113">
        <v>0.15</v>
      </c>
      <c r="AJ9" s="111">
        <v>0.15</v>
      </c>
      <c r="AK9" s="112">
        <v>0.15</v>
      </c>
      <c r="AL9" s="112">
        <v>0.1</v>
      </c>
      <c r="AM9" s="113">
        <v>0.05</v>
      </c>
      <c r="AN9" s="120">
        <v>0.03</v>
      </c>
      <c r="AO9" s="64"/>
      <c r="AP9" s="64"/>
      <c r="AQ9" s="95"/>
    </row>
    <row r="10" spans="1:47" ht="38.25" customHeight="1">
      <c r="A10" s="277" t="s">
        <v>32</v>
      </c>
      <c r="B10" s="336" t="s">
        <v>72</v>
      </c>
      <c r="C10" s="22" t="s">
        <v>22</v>
      </c>
      <c r="D10" s="22" t="e">
        <f>#REF!</f>
        <v>#REF!</v>
      </c>
      <c r="E10" s="285" t="e">
        <f>#REF!</f>
        <v>#REF!</v>
      </c>
      <c r="F10" s="23" t="s">
        <v>56</v>
      </c>
      <c r="G10" s="40" t="e">
        <f>#REF!</f>
        <v>#REF!</v>
      </c>
      <c r="H10" s="295" t="e">
        <f t="shared" ref="H10:H30" si="3">G10/$H$4</f>
        <v>#REF!</v>
      </c>
      <c r="I10" s="69">
        <v>42430</v>
      </c>
      <c r="J10" s="69">
        <f>I10+63</f>
        <v>42493</v>
      </c>
      <c r="K10" s="69">
        <f>J10+20</f>
        <v>42513</v>
      </c>
      <c r="L10" s="69">
        <f t="shared" si="0"/>
        <v>42523</v>
      </c>
      <c r="M10" s="69">
        <f>L10+28</f>
        <v>42551</v>
      </c>
      <c r="N10" s="69" t="s">
        <v>48</v>
      </c>
      <c r="O10" s="69" t="s">
        <v>48</v>
      </c>
      <c r="P10" s="69">
        <f>M10+15</f>
        <v>42566</v>
      </c>
      <c r="Q10" s="69">
        <f>P10+20</f>
        <v>42586</v>
      </c>
      <c r="R10" s="69">
        <f t="shared" ref="R10" si="4">Q10+30</f>
        <v>42616</v>
      </c>
      <c r="S10" s="334" t="e">
        <f>H10*0.9</f>
        <v>#REF!</v>
      </c>
      <c r="T10" s="297">
        <v>42737</v>
      </c>
      <c r="U10" s="297">
        <f>T10+24*30+8</f>
        <v>43465</v>
      </c>
      <c r="V10" s="299" t="e">
        <f>#REF!</f>
        <v>#REF!</v>
      </c>
      <c r="W10" s="78" t="s">
        <v>97</v>
      </c>
      <c r="X10" s="94"/>
      <c r="Y10" s="64"/>
      <c r="Z10" s="64"/>
      <c r="AA10" s="95"/>
      <c r="AB10" s="94"/>
      <c r="AC10" s="64"/>
      <c r="AD10" s="64"/>
      <c r="AE10" s="95"/>
      <c r="AF10" s="107" t="e">
        <f>$H$10*AF11</f>
        <v>#REF!</v>
      </c>
      <c r="AG10" s="110" t="e">
        <f t="shared" ref="AG10:AN10" si="5">$H$10*AG11</f>
        <v>#REF!</v>
      </c>
      <c r="AH10" s="110" t="e">
        <f t="shared" si="5"/>
        <v>#REF!</v>
      </c>
      <c r="AI10" s="127" t="e">
        <f t="shared" si="5"/>
        <v>#REF!</v>
      </c>
      <c r="AJ10" s="107" t="e">
        <f t="shared" si="5"/>
        <v>#REF!</v>
      </c>
      <c r="AK10" s="110" t="e">
        <f t="shared" si="5"/>
        <v>#REF!</v>
      </c>
      <c r="AL10" s="110" t="e">
        <f t="shared" si="5"/>
        <v>#REF!</v>
      </c>
      <c r="AM10" s="127" t="e">
        <f t="shared" si="5"/>
        <v>#REF!</v>
      </c>
      <c r="AN10" s="119" t="e">
        <f t="shared" si="5"/>
        <v>#REF!</v>
      </c>
      <c r="AO10" s="64"/>
      <c r="AP10" s="64"/>
      <c r="AQ10" s="95"/>
    </row>
    <row r="11" spans="1:47" ht="30" customHeight="1">
      <c r="A11" s="278"/>
      <c r="B11" s="337"/>
      <c r="C11" s="22"/>
      <c r="D11" s="22"/>
      <c r="E11" s="286"/>
      <c r="F11" s="23"/>
      <c r="G11" s="40"/>
      <c r="H11" s="296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335"/>
      <c r="T11" s="298"/>
      <c r="U11" s="298"/>
      <c r="V11" s="300"/>
      <c r="W11" s="78"/>
      <c r="X11" s="94"/>
      <c r="Y11" s="64"/>
      <c r="Z11" s="64"/>
      <c r="AA11" s="95"/>
      <c r="AB11" s="94"/>
      <c r="AC11" s="64"/>
      <c r="AD11" s="64"/>
      <c r="AE11" s="95"/>
      <c r="AF11" s="111">
        <v>0.1</v>
      </c>
      <c r="AG11" s="112">
        <v>0.12</v>
      </c>
      <c r="AH11" s="112">
        <v>0.15</v>
      </c>
      <c r="AI11" s="113">
        <v>0.15</v>
      </c>
      <c r="AJ11" s="111">
        <v>0.15</v>
      </c>
      <c r="AK11" s="112">
        <v>0.15</v>
      </c>
      <c r="AL11" s="112">
        <v>0.1</v>
      </c>
      <c r="AM11" s="113">
        <v>0.05</v>
      </c>
      <c r="AN11" s="120">
        <v>0.03</v>
      </c>
      <c r="AO11" s="114"/>
      <c r="AP11" s="64"/>
      <c r="AQ11" s="95"/>
    </row>
    <row r="12" spans="1:47" s="51" customFormat="1" ht="36.75" customHeight="1">
      <c r="A12" s="338" t="s">
        <v>38</v>
      </c>
      <c r="B12" s="340" t="s">
        <v>73</v>
      </c>
      <c r="C12" s="62" t="s">
        <v>22</v>
      </c>
      <c r="D12" s="70" t="s">
        <v>93</v>
      </c>
      <c r="E12" s="320" t="s">
        <v>37</v>
      </c>
      <c r="F12" s="49" t="s">
        <v>57</v>
      </c>
      <c r="G12" s="50" t="e">
        <f>#REF!</f>
        <v>#REF!</v>
      </c>
      <c r="H12" s="342" t="e">
        <f t="shared" si="3"/>
        <v>#REF!</v>
      </c>
      <c r="I12" s="37">
        <v>42125</v>
      </c>
      <c r="J12" s="37">
        <f>I12+15</f>
        <v>42140</v>
      </c>
      <c r="K12" s="37">
        <f>J12+7</f>
        <v>42147</v>
      </c>
      <c r="L12" s="37" t="s">
        <v>48</v>
      </c>
      <c r="M12" s="37" t="s">
        <v>48</v>
      </c>
      <c r="N12" s="37" t="s">
        <v>48</v>
      </c>
      <c r="O12" s="37" t="s">
        <v>48</v>
      </c>
      <c r="P12" s="37" t="s">
        <v>48</v>
      </c>
      <c r="Q12" s="37">
        <f>K12+10</f>
        <v>42157</v>
      </c>
      <c r="R12" s="37">
        <f>Q12+7</f>
        <v>42164</v>
      </c>
      <c r="S12" s="344"/>
      <c r="T12" s="330">
        <v>42248</v>
      </c>
      <c r="U12" s="330">
        <f>T12+12*30+4</f>
        <v>42612</v>
      </c>
      <c r="V12" s="289" t="e">
        <f>#REF!</f>
        <v>#REF!</v>
      </c>
      <c r="W12" s="78" t="s">
        <v>97</v>
      </c>
      <c r="X12" s="96"/>
      <c r="Y12" s="80"/>
      <c r="Z12" s="80"/>
      <c r="AA12" s="105" t="e">
        <f>$H$12*AA13</f>
        <v>#REF!</v>
      </c>
      <c r="AB12" s="104" t="e">
        <f t="shared" ref="AB12:AE12" si="6">$H$12*AB13</f>
        <v>#REF!</v>
      </c>
      <c r="AC12" s="89" t="e">
        <f t="shared" si="6"/>
        <v>#REF!</v>
      </c>
      <c r="AD12" s="89" t="e">
        <f t="shared" si="6"/>
        <v>#REF!</v>
      </c>
      <c r="AE12" s="105" t="e">
        <f t="shared" si="6"/>
        <v>#REF!</v>
      </c>
      <c r="AF12" s="94"/>
      <c r="AG12" s="64"/>
      <c r="AH12" s="64"/>
      <c r="AI12" s="95"/>
      <c r="AJ12" s="94"/>
      <c r="AK12" s="64"/>
      <c r="AL12" s="64"/>
      <c r="AM12" s="95"/>
      <c r="AN12" s="91"/>
      <c r="AO12" s="64"/>
      <c r="AP12" s="64"/>
      <c r="AQ12" s="95"/>
      <c r="AR12" s="1"/>
      <c r="AS12" s="1"/>
    </row>
    <row r="13" spans="1:47" s="51" customFormat="1" ht="29.25" customHeight="1">
      <c r="A13" s="339"/>
      <c r="B13" s="341"/>
      <c r="C13" s="62"/>
      <c r="D13" s="70"/>
      <c r="E13" s="321"/>
      <c r="F13" s="49"/>
      <c r="G13" s="50"/>
      <c r="H13" s="34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45"/>
      <c r="T13" s="331"/>
      <c r="U13" s="331"/>
      <c r="V13" s="290"/>
      <c r="W13" s="78"/>
      <c r="X13" s="96"/>
      <c r="Y13" s="80"/>
      <c r="Z13" s="115"/>
      <c r="AA13" s="113">
        <v>0.2</v>
      </c>
      <c r="AB13" s="111">
        <v>0.3</v>
      </c>
      <c r="AC13" s="112">
        <v>0.3</v>
      </c>
      <c r="AD13" s="112">
        <v>0.1</v>
      </c>
      <c r="AE13" s="113">
        <v>0.1</v>
      </c>
      <c r="AF13" s="94"/>
      <c r="AG13" s="64"/>
      <c r="AH13" s="64"/>
      <c r="AI13" s="95"/>
      <c r="AJ13" s="94"/>
      <c r="AK13" s="64"/>
      <c r="AL13" s="64"/>
      <c r="AM13" s="95"/>
      <c r="AN13" s="91"/>
      <c r="AO13" s="64"/>
      <c r="AP13" s="64"/>
      <c r="AQ13" s="95"/>
      <c r="AR13" s="1"/>
      <c r="AS13" s="1"/>
    </row>
    <row r="14" spans="1:47" ht="41.25" customHeight="1">
      <c r="A14" s="277" t="s">
        <v>39</v>
      </c>
      <c r="B14" s="332" t="s">
        <v>75</v>
      </c>
      <c r="C14" s="22" t="s">
        <v>22</v>
      </c>
      <c r="D14" s="22" t="e">
        <f>#REF!</f>
        <v>#REF!</v>
      </c>
      <c r="E14" s="285" t="s">
        <v>37</v>
      </c>
      <c r="F14" s="23" t="s">
        <v>56</v>
      </c>
      <c r="G14" s="40" t="e">
        <f>#REF!</f>
        <v>#REF!</v>
      </c>
      <c r="H14" s="295" t="e">
        <f t="shared" si="3"/>
        <v>#REF!</v>
      </c>
      <c r="I14" s="69">
        <v>42156</v>
      </c>
      <c r="J14" s="69">
        <f>I14+105</f>
        <v>42261</v>
      </c>
      <c r="K14" s="69">
        <f>J14+15</f>
        <v>42276</v>
      </c>
      <c r="L14" s="69">
        <f t="shared" si="0"/>
        <v>42286</v>
      </c>
      <c r="M14" s="69">
        <f>L14+60</f>
        <v>42346</v>
      </c>
      <c r="N14" s="69">
        <f>M14+45</f>
        <v>42391</v>
      </c>
      <c r="O14" s="69">
        <f>N14+30</f>
        <v>42421</v>
      </c>
      <c r="P14" s="69">
        <f>O14+30</f>
        <v>42451</v>
      </c>
      <c r="Q14" s="69">
        <f>P14+60</f>
        <v>42511</v>
      </c>
      <c r="R14" s="69">
        <f>Q14+30</f>
        <v>42541</v>
      </c>
      <c r="S14" s="334"/>
      <c r="T14" s="297" t="e">
        <f>#REF!</f>
        <v>#REF!</v>
      </c>
      <c r="U14" s="297" t="e">
        <f>T14+30*42+18</f>
        <v>#REF!</v>
      </c>
      <c r="V14" s="299" t="e">
        <f>#REF!</f>
        <v>#REF!</v>
      </c>
      <c r="W14" s="78" t="s">
        <v>96</v>
      </c>
      <c r="X14" s="94"/>
      <c r="Y14" s="64"/>
      <c r="Z14" s="64"/>
      <c r="AA14" s="95"/>
      <c r="AB14" s="94"/>
      <c r="AC14" s="64"/>
      <c r="AD14" s="89" t="e">
        <f>$H$14*AD15</f>
        <v>#REF!</v>
      </c>
      <c r="AE14" s="105" t="e">
        <f t="shared" ref="AE14:AQ14" si="7">$H$14*AE15</f>
        <v>#REF!</v>
      </c>
      <c r="AF14" s="104" t="e">
        <f t="shared" si="7"/>
        <v>#REF!</v>
      </c>
      <c r="AG14" s="89" t="e">
        <f t="shared" si="7"/>
        <v>#REF!</v>
      </c>
      <c r="AH14" s="89" t="e">
        <f t="shared" si="7"/>
        <v>#REF!</v>
      </c>
      <c r="AI14" s="105" t="e">
        <f t="shared" si="7"/>
        <v>#REF!</v>
      </c>
      <c r="AJ14" s="104" t="e">
        <f t="shared" si="7"/>
        <v>#REF!</v>
      </c>
      <c r="AK14" s="89" t="e">
        <f t="shared" si="7"/>
        <v>#REF!</v>
      </c>
      <c r="AL14" s="89" t="e">
        <f t="shared" si="7"/>
        <v>#REF!</v>
      </c>
      <c r="AM14" s="105" t="e">
        <f t="shared" si="7"/>
        <v>#REF!</v>
      </c>
      <c r="AN14" s="102" t="e">
        <f t="shared" si="7"/>
        <v>#REF!</v>
      </c>
      <c r="AO14" s="89" t="e">
        <f t="shared" si="7"/>
        <v>#REF!</v>
      </c>
      <c r="AP14" s="89" t="e">
        <f t="shared" si="7"/>
        <v>#REF!</v>
      </c>
      <c r="AQ14" s="89" t="e">
        <f t="shared" si="7"/>
        <v>#REF!</v>
      </c>
    </row>
    <row r="15" spans="1:47" ht="30" customHeight="1">
      <c r="A15" s="278"/>
      <c r="B15" s="333"/>
      <c r="C15" s="22"/>
      <c r="D15" s="22"/>
      <c r="E15" s="286"/>
      <c r="F15" s="23"/>
      <c r="G15" s="40"/>
      <c r="H15" s="296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335"/>
      <c r="T15" s="298"/>
      <c r="U15" s="298"/>
      <c r="V15" s="300"/>
      <c r="W15" s="78"/>
      <c r="X15" s="94"/>
      <c r="Y15" s="64"/>
      <c r="Z15" s="64"/>
      <c r="AA15" s="95"/>
      <c r="AB15" s="94"/>
      <c r="AC15" s="64"/>
      <c r="AD15" s="112">
        <v>0.1</v>
      </c>
      <c r="AE15" s="113">
        <v>0.1</v>
      </c>
      <c r="AF15" s="111">
        <v>0.1</v>
      </c>
      <c r="AG15" s="112">
        <v>0.1</v>
      </c>
      <c r="AH15" s="112">
        <v>0.1</v>
      </c>
      <c r="AI15" s="113">
        <v>0.1</v>
      </c>
      <c r="AJ15" s="111">
        <v>0.1</v>
      </c>
      <c r="AK15" s="112">
        <v>0.1</v>
      </c>
      <c r="AL15" s="112">
        <v>0.05</v>
      </c>
      <c r="AM15" s="113">
        <v>0.05</v>
      </c>
      <c r="AN15" s="120">
        <v>0.03</v>
      </c>
      <c r="AO15" s="112">
        <v>0.03</v>
      </c>
      <c r="AP15" s="112">
        <v>0.02</v>
      </c>
      <c r="AQ15" s="112">
        <v>0.02</v>
      </c>
    </row>
    <row r="16" spans="1:47" s="47" customFormat="1" ht="47.25" customHeight="1">
      <c r="A16" s="301" t="s">
        <v>40</v>
      </c>
      <c r="B16" s="324" t="e">
        <f>#REF!</f>
        <v>#REF!</v>
      </c>
      <c r="C16" s="56" t="s">
        <v>22</v>
      </c>
      <c r="D16" s="22" t="s">
        <v>10</v>
      </c>
      <c r="E16" s="312" t="e">
        <f>#REF!</f>
        <v>#REF!</v>
      </c>
      <c r="F16" s="45" t="s">
        <v>56</v>
      </c>
      <c r="G16" s="46" t="e">
        <f>#REF!</f>
        <v>#REF!</v>
      </c>
      <c r="H16" s="318" t="e">
        <f>G16/1000000</f>
        <v>#REF!</v>
      </c>
      <c r="I16" s="71">
        <v>42644</v>
      </c>
      <c r="J16" s="71">
        <f>I16+63</f>
        <v>42707</v>
      </c>
      <c r="K16" s="72">
        <f>J16+20</f>
        <v>42727</v>
      </c>
      <c r="L16" s="72">
        <f t="shared" si="0"/>
        <v>42737</v>
      </c>
      <c r="M16" s="72">
        <f>L16+28</f>
        <v>42765</v>
      </c>
      <c r="N16" s="72" t="s">
        <v>48</v>
      </c>
      <c r="O16" s="72" t="s">
        <v>48</v>
      </c>
      <c r="P16" s="72">
        <f>M16+15</f>
        <v>42780</v>
      </c>
      <c r="Q16" s="72">
        <f>P16+20</f>
        <v>42800</v>
      </c>
      <c r="R16" s="72">
        <f>Q16+15</f>
        <v>42815</v>
      </c>
      <c r="S16" s="322"/>
      <c r="T16" s="326">
        <v>42826</v>
      </c>
      <c r="U16" s="326">
        <f>T16+12*30+4</f>
        <v>43190</v>
      </c>
      <c r="V16" s="328" t="e">
        <f>#REF!</f>
        <v>#REF!</v>
      </c>
      <c r="W16" s="78" t="s">
        <v>98</v>
      </c>
      <c r="X16" s="97"/>
      <c r="Y16" s="81"/>
      <c r="Z16" s="81"/>
      <c r="AA16" s="98"/>
      <c r="AB16" s="97"/>
      <c r="AC16" s="81"/>
      <c r="AD16" s="81"/>
      <c r="AE16" s="98"/>
      <c r="AF16" s="97"/>
      <c r="AG16" s="116" t="e">
        <f>H16*AG17</f>
        <v>#REF!</v>
      </c>
      <c r="AH16" s="116" t="e">
        <f>$H$16*AH17</f>
        <v>#REF!</v>
      </c>
      <c r="AI16" s="128" t="e">
        <f>$H$16*AI17</f>
        <v>#REF!</v>
      </c>
      <c r="AJ16" s="129" t="e">
        <f t="shared" ref="AJ16:AK16" si="8">$H$16*AJ17</f>
        <v>#REF!</v>
      </c>
      <c r="AK16" s="116" t="e">
        <f t="shared" si="8"/>
        <v>#REF!</v>
      </c>
      <c r="AL16" s="81"/>
      <c r="AM16" s="98"/>
      <c r="AN16" s="92"/>
      <c r="AO16" s="81"/>
      <c r="AP16" s="81"/>
      <c r="AQ16" s="98"/>
      <c r="AR16" s="1"/>
      <c r="AS16" s="1"/>
    </row>
    <row r="17" spans="1:45" s="47" customFormat="1" ht="30" customHeight="1">
      <c r="A17" s="302"/>
      <c r="B17" s="325"/>
      <c r="C17" s="56"/>
      <c r="D17" s="22"/>
      <c r="E17" s="313"/>
      <c r="F17" s="45"/>
      <c r="G17" s="46"/>
      <c r="H17" s="319"/>
      <c r="I17" s="71"/>
      <c r="J17" s="71"/>
      <c r="K17" s="72"/>
      <c r="L17" s="72"/>
      <c r="M17" s="72"/>
      <c r="N17" s="72"/>
      <c r="O17" s="72"/>
      <c r="P17" s="72"/>
      <c r="Q17" s="72"/>
      <c r="R17" s="72"/>
      <c r="S17" s="323"/>
      <c r="T17" s="327"/>
      <c r="U17" s="327"/>
      <c r="V17" s="329"/>
      <c r="W17" s="78"/>
      <c r="X17" s="97"/>
      <c r="Y17" s="81"/>
      <c r="Z17" s="81"/>
      <c r="AA17" s="98"/>
      <c r="AB17" s="97"/>
      <c r="AC17" s="81"/>
      <c r="AD17" s="81"/>
      <c r="AE17" s="98"/>
      <c r="AF17" s="97"/>
      <c r="AG17" s="112">
        <v>0.1</v>
      </c>
      <c r="AH17" s="112">
        <v>0.1</v>
      </c>
      <c r="AI17" s="113">
        <v>0.2</v>
      </c>
      <c r="AJ17" s="111">
        <v>0.5</v>
      </c>
      <c r="AK17" s="112">
        <v>0.1</v>
      </c>
      <c r="AL17" s="81"/>
      <c r="AM17" s="98"/>
      <c r="AN17" s="92"/>
      <c r="AO17" s="81"/>
      <c r="AP17" s="81"/>
      <c r="AQ17" s="98"/>
      <c r="AR17" s="1"/>
      <c r="AS17" s="1"/>
    </row>
    <row r="18" spans="1:45" ht="44.25" customHeight="1">
      <c r="A18" s="277" t="s">
        <v>41</v>
      </c>
      <c r="B18" s="279" t="e">
        <f>#REF!</f>
        <v>#REF!</v>
      </c>
      <c r="C18" s="22" t="s">
        <v>22</v>
      </c>
      <c r="D18" s="56" t="s">
        <v>92</v>
      </c>
      <c r="E18" s="285" t="e">
        <f>#REF!</f>
        <v>#REF!</v>
      </c>
      <c r="F18" s="23" t="s">
        <v>57</v>
      </c>
      <c r="G18" s="57" t="e">
        <f>#REF!</f>
        <v>#REF!</v>
      </c>
      <c r="H18" s="314" t="e">
        <f>G18/1000000</f>
        <v>#REF!</v>
      </c>
      <c r="I18" s="69">
        <v>42126</v>
      </c>
      <c r="J18" s="69">
        <f>I18+63</f>
        <v>42189</v>
      </c>
      <c r="K18" s="69">
        <f>J18+20</f>
        <v>42209</v>
      </c>
      <c r="L18" s="69">
        <f t="shared" si="0"/>
        <v>42219</v>
      </c>
      <c r="M18" s="69">
        <f>L18+28</f>
        <v>42247</v>
      </c>
      <c r="N18" s="69" t="s">
        <v>48</v>
      </c>
      <c r="O18" s="69" t="s">
        <v>48</v>
      </c>
      <c r="P18" s="69">
        <f>M18+15</f>
        <v>42262</v>
      </c>
      <c r="Q18" s="69">
        <f>P18+15</f>
        <v>42277</v>
      </c>
      <c r="R18" s="69">
        <f>Q18+20</f>
        <v>42297</v>
      </c>
      <c r="S18" s="86"/>
      <c r="T18" s="297">
        <v>42309</v>
      </c>
      <c r="U18" s="297">
        <f>T18+44*30+17</f>
        <v>43646</v>
      </c>
      <c r="V18" s="299" t="e">
        <f>#REF!</f>
        <v>#REF!</v>
      </c>
      <c r="W18" s="78" t="s">
        <v>99</v>
      </c>
      <c r="X18" s="94"/>
      <c r="Y18" s="64"/>
      <c r="Z18" s="64"/>
      <c r="AA18" s="105" t="e">
        <f>$H$18*AA19</f>
        <v>#REF!</v>
      </c>
      <c r="AB18" s="104" t="e">
        <f t="shared" ref="AB18:AO18" si="9">$H$18*AB19</f>
        <v>#REF!</v>
      </c>
      <c r="AC18" s="89" t="e">
        <f t="shared" si="9"/>
        <v>#REF!</v>
      </c>
      <c r="AD18" s="89" t="e">
        <f t="shared" si="9"/>
        <v>#REF!</v>
      </c>
      <c r="AE18" s="105" t="e">
        <f t="shared" si="9"/>
        <v>#REF!</v>
      </c>
      <c r="AF18" s="104" t="e">
        <f t="shared" si="9"/>
        <v>#REF!</v>
      </c>
      <c r="AG18" s="89" t="e">
        <f t="shared" si="9"/>
        <v>#REF!</v>
      </c>
      <c r="AH18" s="89" t="e">
        <f t="shared" si="9"/>
        <v>#REF!</v>
      </c>
      <c r="AI18" s="105" t="e">
        <f t="shared" si="9"/>
        <v>#REF!</v>
      </c>
      <c r="AJ18" s="104" t="e">
        <f t="shared" si="9"/>
        <v>#REF!</v>
      </c>
      <c r="AK18" s="89" t="e">
        <f t="shared" si="9"/>
        <v>#REF!</v>
      </c>
      <c r="AL18" s="89" t="e">
        <f t="shared" si="9"/>
        <v>#REF!</v>
      </c>
      <c r="AM18" s="105" t="e">
        <f t="shared" si="9"/>
        <v>#REF!</v>
      </c>
      <c r="AN18" s="102" t="e">
        <f t="shared" si="9"/>
        <v>#REF!</v>
      </c>
      <c r="AO18" s="89" t="e">
        <f t="shared" si="9"/>
        <v>#REF!</v>
      </c>
      <c r="AP18" s="91"/>
      <c r="AQ18" s="95"/>
    </row>
    <row r="19" spans="1:45" ht="30" customHeight="1">
      <c r="A19" s="278"/>
      <c r="B19" s="280"/>
      <c r="C19" s="22"/>
      <c r="D19" s="56"/>
      <c r="E19" s="286"/>
      <c r="F19" s="23"/>
      <c r="G19" s="57"/>
      <c r="H19" s="315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86"/>
      <c r="T19" s="298"/>
      <c r="U19" s="298"/>
      <c r="V19" s="300"/>
      <c r="W19" s="78"/>
      <c r="X19" s="94"/>
      <c r="Y19" s="64"/>
      <c r="Z19" s="64"/>
      <c r="AA19" s="126">
        <v>6.6669999999999993E-2</v>
      </c>
      <c r="AB19" s="125">
        <v>6.6669999999999993E-2</v>
      </c>
      <c r="AC19" s="117">
        <v>6.6669999999999993E-2</v>
      </c>
      <c r="AD19" s="117">
        <v>6.6669999999999993E-2</v>
      </c>
      <c r="AE19" s="126">
        <v>6.6669999999999993E-2</v>
      </c>
      <c r="AF19" s="125">
        <v>6.6669999999999993E-2</v>
      </c>
      <c r="AG19" s="117">
        <v>6.6669999999999993E-2</v>
      </c>
      <c r="AH19" s="117">
        <v>6.6669999999999993E-2</v>
      </c>
      <c r="AI19" s="126">
        <v>6.6669999999999993E-2</v>
      </c>
      <c r="AJ19" s="125">
        <v>6.6669999999999993E-2</v>
      </c>
      <c r="AK19" s="117">
        <v>6.6669999999999993E-2</v>
      </c>
      <c r="AL19" s="117">
        <v>6.6669999999999993E-2</v>
      </c>
      <c r="AM19" s="126">
        <v>6.6669999999999993E-2</v>
      </c>
      <c r="AN19" s="121">
        <v>6.6669999999999993E-2</v>
      </c>
      <c r="AO19" s="117">
        <v>6.6669999999999993E-2</v>
      </c>
      <c r="AP19" s="91"/>
      <c r="AQ19" s="95"/>
    </row>
    <row r="20" spans="1:45" ht="33.75" customHeight="1">
      <c r="A20" s="277" t="s">
        <v>42</v>
      </c>
      <c r="B20" s="279" t="e">
        <f>#REF!</f>
        <v>#REF!</v>
      </c>
      <c r="C20" s="22" t="s">
        <v>22</v>
      </c>
      <c r="D20" s="22" t="e">
        <f>#REF!</f>
        <v>#REF!</v>
      </c>
      <c r="E20" s="285" t="e">
        <f>#REF!</f>
        <v>#REF!</v>
      </c>
      <c r="F20" s="23" t="s">
        <v>57</v>
      </c>
      <c r="G20" s="40" t="e">
        <f>#REF!</f>
        <v>#REF!</v>
      </c>
      <c r="H20" s="295" t="e">
        <f>G20/$H$4</f>
        <v>#REF!</v>
      </c>
      <c r="I20" s="69">
        <v>42187</v>
      </c>
      <c r="J20" s="69">
        <f>I20+63</f>
        <v>42250</v>
      </c>
      <c r="K20" s="69">
        <f>J20+20</f>
        <v>42270</v>
      </c>
      <c r="L20" s="69">
        <f t="shared" si="0"/>
        <v>42280</v>
      </c>
      <c r="M20" s="69">
        <f>L20+28</f>
        <v>42308</v>
      </c>
      <c r="N20" s="69" t="s">
        <v>48</v>
      </c>
      <c r="O20" s="69" t="s">
        <v>48</v>
      </c>
      <c r="P20" s="69">
        <f>M20+15</f>
        <v>42323</v>
      </c>
      <c r="Q20" s="69">
        <f>P20+15</f>
        <v>42338</v>
      </c>
      <c r="R20" s="69">
        <f t="shared" ref="R20" si="10">Q20+30</f>
        <v>42368</v>
      </c>
      <c r="S20" s="86"/>
      <c r="T20" s="297">
        <v>42371</v>
      </c>
      <c r="U20" s="297">
        <f>T20+48*30+19</f>
        <v>43830</v>
      </c>
      <c r="V20" s="299" t="e">
        <f>#REF!</f>
        <v>#REF!</v>
      </c>
      <c r="W20" s="78" t="s">
        <v>99</v>
      </c>
      <c r="X20" s="94"/>
      <c r="Y20" s="64"/>
      <c r="Z20" s="64"/>
      <c r="AA20" s="95"/>
      <c r="AB20" s="104" t="e">
        <f>$H$20*AB21</f>
        <v>#REF!</v>
      </c>
      <c r="AC20" s="89"/>
      <c r="AD20" s="89" t="e">
        <f t="shared" ref="AD20:AQ20" si="11">$H$20*AD21</f>
        <v>#REF!</v>
      </c>
      <c r="AE20" s="105"/>
      <c r="AF20" s="104" t="e">
        <f t="shared" si="11"/>
        <v>#REF!</v>
      </c>
      <c r="AG20" s="89"/>
      <c r="AH20" s="89" t="e">
        <f t="shared" si="11"/>
        <v>#REF!</v>
      </c>
      <c r="AI20" s="105"/>
      <c r="AJ20" s="104" t="e">
        <f t="shared" si="11"/>
        <v>#REF!</v>
      </c>
      <c r="AK20" s="89"/>
      <c r="AL20" s="89" t="e">
        <f t="shared" si="11"/>
        <v>#REF!</v>
      </c>
      <c r="AM20" s="105"/>
      <c r="AN20" s="102" t="e">
        <f t="shared" si="11"/>
        <v>#REF!</v>
      </c>
      <c r="AO20" s="89"/>
      <c r="AP20" s="89" t="e">
        <f t="shared" si="11"/>
        <v>#REF!</v>
      </c>
      <c r="AQ20" s="89" t="e">
        <f t="shared" si="11"/>
        <v>#REF!</v>
      </c>
    </row>
    <row r="21" spans="1:45" ht="30" customHeight="1">
      <c r="A21" s="278"/>
      <c r="B21" s="280"/>
      <c r="C21" s="22"/>
      <c r="D21" s="22"/>
      <c r="E21" s="286"/>
      <c r="F21" s="23"/>
      <c r="G21" s="40"/>
      <c r="H21" s="296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86"/>
      <c r="T21" s="298"/>
      <c r="U21" s="298"/>
      <c r="V21" s="300"/>
      <c r="W21" s="78"/>
      <c r="X21" s="94"/>
      <c r="Y21" s="64"/>
      <c r="Z21" s="64"/>
      <c r="AA21" s="95"/>
      <c r="AB21" s="111">
        <v>0.1</v>
      </c>
      <c r="AC21" s="117"/>
      <c r="AD21" s="90">
        <v>0.1</v>
      </c>
      <c r="AE21" s="126"/>
      <c r="AF21" s="106">
        <v>0.1</v>
      </c>
      <c r="AG21" s="117"/>
      <c r="AH21" s="90">
        <v>0.1</v>
      </c>
      <c r="AI21" s="126"/>
      <c r="AJ21" s="106">
        <v>0.15</v>
      </c>
      <c r="AK21" s="117"/>
      <c r="AL21" s="90">
        <v>0.15</v>
      </c>
      <c r="AM21" s="126"/>
      <c r="AN21" s="103">
        <v>0.1</v>
      </c>
      <c r="AO21" s="117"/>
      <c r="AP21" s="90">
        <v>0.1</v>
      </c>
      <c r="AQ21" s="90">
        <v>0.1</v>
      </c>
    </row>
    <row r="22" spans="1:45" ht="36" customHeight="1">
      <c r="A22" s="277" t="s">
        <v>43</v>
      </c>
      <c r="B22" s="279" t="e">
        <f>#REF!</f>
        <v>#REF!</v>
      </c>
      <c r="C22" s="22" t="s">
        <v>22</v>
      </c>
      <c r="D22" s="22" t="e">
        <f>#REF!</f>
        <v>#REF!</v>
      </c>
      <c r="E22" s="285" t="e">
        <f>#REF!</f>
        <v>#REF!</v>
      </c>
      <c r="F22" s="23" t="s">
        <v>56</v>
      </c>
      <c r="G22" s="40" t="e">
        <f>#REF!</f>
        <v>#REF!</v>
      </c>
      <c r="H22" s="295" t="e">
        <f>G22/$H$4</f>
        <v>#REF!</v>
      </c>
      <c r="I22" s="69">
        <v>42156</v>
      </c>
      <c r="J22" s="69">
        <f>I22+105</f>
        <v>42261</v>
      </c>
      <c r="K22" s="69">
        <f>J22+15</f>
        <v>42276</v>
      </c>
      <c r="L22" s="69">
        <f t="shared" si="0"/>
        <v>42286</v>
      </c>
      <c r="M22" s="69">
        <f>L22+60</f>
        <v>42346</v>
      </c>
      <c r="N22" s="69">
        <f>M22+45</f>
        <v>42391</v>
      </c>
      <c r="O22" s="69">
        <f t="shared" ref="O22:P26" si="12">N22+30</f>
        <v>42421</v>
      </c>
      <c r="P22" s="69">
        <f t="shared" si="12"/>
        <v>42451</v>
      </c>
      <c r="Q22" s="69">
        <f>P22+60</f>
        <v>42511</v>
      </c>
      <c r="R22" s="69">
        <f>Q22+30</f>
        <v>42541</v>
      </c>
      <c r="S22" s="86"/>
      <c r="T22" s="297">
        <v>42583</v>
      </c>
      <c r="U22" s="297">
        <f>T22+26*30+10</f>
        <v>43373</v>
      </c>
      <c r="V22" s="299" t="e">
        <f>#REF!</f>
        <v>#REF!</v>
      </c>
      <c r="W22" s="78" t="s">
        <v>100</v>
      </c>
      <c r="X22" s="94"/>
      <c r="Y22" s="64"/>
      <c r="Z22" s="64"/>
      <c r="AA22" s="95"/>
      <c r="AB22" s="94"/>
      <c r="AC22" s="64"/>
      <c r="AD22" s="89" t="e">
        <f>$H$22*AD23</f>
        <v>#REF!</v>
      </c>
      <c r="AE22" s="105" t="e">
        <f t="shared" ref="AE22:AM22" si="13">$H$22*AE23</f>
        <v>#REF!</v>
      </c>
      <c r="AF22" s="104" t="e">
        <f t="shared" si="13"/>
        <v>#REF!</v>
      </c>
      <c r="AG22" s="89" t="e">
        <f t="shared" si="13"/>
        <v>#REF!</v>
      </c>
      <c r="AH22" s="89" t="e">
        <f t="shared" si="13"/>
        <v>#REF!</v>
      </c>
      <c r="AI22" s="105" t="e">
        <f t="shared" si="13"/>
        <v>#REF!</v>
      </c>
      <c r="AJ22" s="104" t="e">
        <f t="shared" si="13"/>
        <v>#REF!</v>
      </c>
      <c r="AK22" s="89" t="e">
        <f t="shared" si="13"/>
        <v>#REF!</v>
      </c>
      <c r="AL22" s="89" t="e">
        <f t="shared" si="13"/>
        <v>#REF!</v>
      </c>
      <c r="AM22" s="105" t="e">
        <f t="shared" si="13"/>
        <v>#REF!</v>
      </c>
      <c r="AN22" s="91"/>
      <c r="AO22" s="64"/>
      <c r="AP22" s="64"/>
      <c r="AQ22" s="95"/>
    </row>
    <row r="23" spans="1:45" ht="30" customHeight="1">
      <c r="A23" s="278"/>
      <c r="B23" s="280"/>
      <c r="C23" s="22"/>
      <c r="D23" s="22"/>
      <c r="E23" s="286"/>
      <c r="F23" s="23"/>
      <c r="G23" s="40"/>
      <c r="H23" s="296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86"/>
      <c r="T23" s="298"/>
      <c r="U23" s="298"/>
      <c r="V23" s="300"/>
      <c r="W23" s="78"/>
      <c r="X23" s="94"/>
      <c r="Y23" s="64"/>
      <c r="Z23" s="64"/>
      <c r="AA23" s="95"/>
      <c r="AB23" s="94"/>
      <c r="AC23" s="64"/>
      <c r="AD23" s="112">
        <v>0.1</v>
      </c>
      <c r="AE23" s="113">
        <v>0.1</v>
      </c>
      <c r="AF23" s="111">
        <v>0.1</v>
      </c>
      <c r="AG23" s="112">
        <v>0.1</v>
      </c>
      <c r="AH23" s="112">
        <v>0.1</v>
      </c>
      <c r="AI23" s="113">
        <v>0.1</v>
      </c>
      <c r="AJ23" s="111">
        <v>0.1</v>
      </c>
      <c r="AK23" s="112">
        <v>0.1</v>
      </c>
      <c r="AL23" s="112">
        <v>0.1</v>
      </c>
      <c r="AM23" s="113">
        <v>0.1</v>
      </c>
      <c r="AN23" s="91"/>
      <c r="AO23" s="64"/>
      <c r="AP23" s="64"/>
      <c r="AQ23" s="95"/>
    </row>
    <row r="24" spans="1:45" ht="32.25" customHeight="1">
      <c r="A24" s="277" t="s">
        <v>46</v>
      </c>
      <c r="B24" s="312" t="e">
        <f>#REF!</f>
        <v>#REF!</v>
      </c>
      <c r="C24" s="22" t="s">
        <v>22</v>
      </c>
      <c r="D24" s="22" t="e">
        <f>#REF!</f>
        <v>#REF!</v>
      </c>
      <c r="E24" s="285" t="e">
        <f>#REF!</f>
        <v>#REF!</v>
      </c>
      <c r="F24" s="23" t="s">
        <v>56</v>
      </c>
      <c r="G24" s="40" t="e">
        <f>#REF!</f>
        <v>#REF!</v>
      </c>
      <c r="H24" s="318" t="e">
        <f>G24/1000000</f>
        <v>#REF!</v>
      </c>
      <c r="I24" s="73">
        <v>42583</v>
      </c>
      <c r="J24" s="69">
        <f>I24+105</f>
        <v>42688</v>
      </c>
      <c r="K24" s="69">
        <f>J24+15</f>
        <v>42703</v>
      </c>
      <c r="L24" s="69">
        <f t="shared" si="0"/>
        <v>42713</v>
      </c>
      <c r="M24" s="69">
        <f>L24+60</f>
        <v>42773</v>
      </c>
      <c r="N24" s="69">
        <f>M24+45</f>
        <v>42818</v>
      </c>
      <c r="O24" s="69">
        <f t="shared" si="12"/>
        <v>42848</v>
      </c>
      <c r="P24" s="69">
        <f t="shared" si="12"/>
        <v>42878</v>
      </c>
      <c r="Q24" s="69">
        <f>P24+60</f>
        <v>42938</v>
      </c>
      <c r="R24" s="69">
        <f>Q24+30</f>
        <v>42968</v>
      </c>
      <c r="S24" s="86"/>
      <c r="T24" s="297">
        <v>42737</v>
      </c>
      <c r="U24" s="297">
        <f>T24+24*30+8</f>
        <v>43465</v>
      </c>
      <c r="V24" s="299" t="e">
        <f>#REF!</f>
        <v>#REF!</v>
      </c>
      <c r="W24" s="78" t="s">
        <v>98</v>
      </c>
      <c r="X24" s="94"/>
      <c r="Y24" s="64"/>
      <c r="Z24" s="64"/>
      <c r="AA24" s="95"/>
      <c r="AB24" s="94"/>
      <c r="AC24" s="64"/>
      <c r="AD24" s="64"/>
      <c r="AE24" s="95"/>
      <c r="AF24" s="107" t="e">
        <f>$H$24*AF25</f>
        <v>#REF!</v>
      </c>
      <c r="AG24" s="110" t="e">
        <f t="shared" ref="AG24:AM24" si="14">$H$24*AG25</f>
        <v>#REF!</v>
      </c>
      <c r="AH24" s="110" t="e">
        <f t="shared" si="14"/>
        <v>#REF!</v>
      </c>
      <c r="AI24" s="127" t="e">
        <f t="shared" si="14"/>
        <v>#REF!</v>
      </c>
      <c r="AJ24" s="107" t="e">
        <f t="shared" si="14"/>
        <v>#REF!</v>
      </c>
      <c r="AK24" s="110" t="e">
        <f t="shared" si="14"/>
        <v>#REF!</v>
      </c>
      <c r="AL24" s="110" t="e">
        <f t="shared" si="14"/>
        <v>#REF!</v>
      </c>
      <c r="AM24" s="127" t="e">
        <f t="shared" si="14"/>
        <v>#REF!</v>
      </c>
      <c r="AN24" s="91"/>
      <c r="AO24" s="64"/>
      <c r="AP24" s="64"/>
      <c r="AQ24" s="95"/>
    </row>
    <row r="25" spans="1:45" ht="30" customHeight="1">
      <c r="A25" s="278"/>
      <c r="B25" s="313"/>
      <c r="C25" s="22"/>
      <c r="D25" s="22"/>
      <c r="E25" s="286"/>
      <c r="F25" s="23"/>
      <c r="G25" s="40"/>
      <c r="H25" s="319"/>
      <c r="I25" s="73"/>
      <c r="J25" s="69"/>
      <c r="K25" s="69"/>
      <c r="L25" s="69"/>
      <c r="M25" s="69"/>
      <c r="N25" s="69"/>
      <c r="O25" s="69"/>
      <c r="P25" s="69"/>
      <c r="Q25" s="69"/>
      <c r="R25" s="69"/>
      <c r="S25" s="86"/>
      <c r="T25" s="298"/>
      <c r="U25" s="298"/>
      <c r="V25" s="300"/>
      <c r="W25" s="78"/>
      <c r="X25" s="94"/>
      <c r="Y25" s="64"/>
      <c r="Z25" s="64"/>
      <c r="AA25" s="95"/>
      <c r="AB25" s="94"/>
      <c r="AC25" s="64"/>
      <c r="AD25" s="64"/>
      <c r="AE25" s="95"/>
      <c r="AF25" s="106">
        <v>0.05</v>
      </c>
      <c r="AG25" s="90">
        <v>0.05</v>
      </c>
      <c r="AH25" s="90">
        <v>0.1</v>
      </c>
      <c r="AI25" s="108">
        <v>0.1</v>
      </c>
      <c r="AJ25" s="106">
        <v>0.1</v>
      </c>
      <c r="AK25" s="90">
        <v>0.2</v>
      </c>
      <c r="AL25" s="90">
        <v>0.2</v>
      </c>
      <c r="AM25" s="108">
        <v>0.2</v>
      </c>
      <c r="AN25" s="91"/>
      <c r="AO25" s="64"/>
      <c r="AP25" s="64"/>
      <c r="AQ25" s="95"/>
    </row>
    <row r="26" spans="1:45" s="48" customFormat="1" ht="39.75" customHeight="1">
      <c r="A26" s="301" t="s">
        <v>47</v>
      </c>
      <c r="B26" s="293" t="e">
        <f>#REF!</f>
        <v>#REF!</v>
      </c>
      <c r="C26" s="56" t="s">
        <v>22</v>
      </c>
      <c r="D26" s="56" t="e">
        <f>#REF!</f>
        <v>#REF!</v>
      </c>
      <c r="E26" s="312" t="e">
        <f>#REF!</f>
        <v>#REF!</v>
      </c>
      <c r="F26" s="45" t="s">
        <v>56</v>
      </c>
      <c r="G26" s="58" t="e">
        <f>#REF!</f>
        <v>#REF!</v>
      </c>
      <c r="H26" s="314" t="e">
        <f>G26/$H$4</f>
        <v>#REF!</v>
      </c>
      <c r="I26" s="72">
        <v>42156</v>
      </c>
      <c r="J26" s="69">
        <f>I26+105</f>
        <v>42261</v>
      </c>
      <c r="K26" s="69">
        <f>J26+15</f>
        <v>42276</v>
      </c>
      <c r="L26" s="69">
        <f t="shared" si="0"/>
        <v>42286</v>
      </c>
      <c r="M26" s="69">
        <f>L26+60</f>
        <v>42346</v>
      </c>
      <c r="N26" s="69">
        <f>M26+45</f>
        <v>42391</v>
      </c>
      <c r="O26" s="69">
        <f t="shared" si="12"/>
        <v>42421</v>
      </c>
      <c r="P26" s="69">
        <f t="shared" si="12"/>
        <v>42451</v>
      </c>
      <c r="Q26" s="69">
        <f>P26+60</f>
        <v>42511</v>
      </c>
      <c r="R26" s="69">
        <f>Q26+30</f>
        <v>42541</v>
      </c>
      <c r="S26" s="86"/>
      <c r="T26" s="316">
        <v>42583</v>
      </c>
      <c r="U26" s="316">
        <f>T26+12*30+4</f>
        <v>42947</v>
      </c>
      <c r="V26" s="291" t="e">
        <f>#REF!</f>
        <v>#REF!</v>
      </c>
      <c r="W26" s="78" t="s">
        <v>96</v>
      </c>
      <c r="X26" s="99"/>
      <c r="Y26" s="82"/>
      <c r="Z26" s="82"/>
      <c r="AA26" s="100"/>
      <c r="AB26" s="99"/>
      <c r="AC26" s="82"/>
      <c r="AD26" s="89" t="e">
        <f>$H$26*AD27</f>
        <v>#REF!</v>
      </c>
      <c r="AE26" s="105" t="e">
        <f t="shared" ref="AE26:AH26" si="15">$H$26*AE27</f>
        <v>#REF!</v>
      </c>
      <c r="AF26" s="104" t="e">
        <f t="shared" si="15"/>
        <v>#REF!</v>
      </c>
      <c r="AG26" s="89" t="e">
        <f t="shared" si="15"/>
        <v>#REF!</v>
      </c>
      <c r="AH26" s="89" t="e">
        <f t="shared" si="15"/>
        <v>#REF!</v>
      </c>
      <c r="AI26" s="100"/>
      <c r="AJ26" s="99"/>
      <c r="AK26" s="82"/>
      <c r="AL26" s="82"/>
      <c r="AM26" s="100"/>
      <c r="AN26" s="93"/>
      <c r="AO26" s="82"/>
      <c r="AP26" s="82"/>
      <c r="AQ26" s="100"/>
      <c r="AR26" s="1"/>
      <c r="AS26" s="1"/>
    </row>
    <row r="27" spans="1:45" s="48" customFormat="1" ht="30" customHeight="1">
      <c r="A27" s="302"/>
      <c r="B27" s="294"/>
      <c r="C27" s="56"/>
      <c r="D27" s="56"/>
      <c r="E27" s="313"/>
      <c r="F27" s="45"/>
      <c r="G27" s="58"/>
      <c r="H27" s="315"/>
      <c r="I27" s="72"/>
      <c r="J27" s="69"/>
      <c r="K27" s="69"/>
      <c r="L27" s="69"/>
      <c r="M27" s="69"/>
      <c r="N27" s="69"/>
      <c r="O27" s="69"/>
      <c r="P27" s="69"/>
      <c r="Q27" s="69"/>
      <c r="R27" s="69"/>
      <c r="S27" s="86"/>
      <c r="T27" s="317"/>
      <c r="U27" s="317"/>
      <c r="V27" s="292"/>
      <c r="W27" s="78"/>
      <c r="X27" s="99"/>
      <c r="Y27" s="82"/>
      <c r="Z27" s="82"/>
      <c r="AA27" s="100"/>
      <c r="AB27" s="99"/>
      <c r="AC27" s="82"/>
      <c r="AD27" s="112">
        <v>0.1</v>
      </c>
      <c r="AE27" s="113">
        <v>0.1</v>
      </c>
      <c r="AF27" s="111">
        <v>0.2</v>
      </c>
      <c r="AG27" s="112">
        <v>0.5</v>
      </c>
      <c r="AH27" s="112">
        <v>0.1</v>
      </c>
      <c r="AI27" s="100"/>
      <c r="AJ27" s="99"/>
      <c r="AK27" s="82"/>
      <c r="AL27" s="82"/>
      <c r="AM27" s="100"/>
      <c r="AN27" s="93"/>
      <c r="AO27" s="82"/>
      <c r="AP27" s="82"/>
      <c r="AQ27" s="100"/>
      <c r="AR27" s="1"/>
      <c r="AS27" s="1"/>
    </row>
    <row r="28" spans="1:45" ht="60" customHeight="1">
      <c r="A28" s="277" t="s">
        <v>44</v>
      </c>
      <c r="B28" s="293" t="e">
        <f>#REF!</f>
        <v>#REF!</v>
      </c>
      <c r="C28" s="22" t="s">
        <v>22</v>
      </c>
      <c r="D28" s="22" t="e">
        <f>#REF!</f>
        <v>#REF!</v>
      </c>
      <c r="E28" s="285" t="e">
        <f>#REF!</f>
        <v>#REF!</v>
      </c>
      <c r="F28" s="23" t="s">
        <v>56</v>
      </c>
      <c r="G28" s="40" t="e">
        <f>#REF!</f>
        <v>#REF!</v>
      </c>
      <c r="H28" s="295" t="e">
        <f t="shared" si="3"/>
        <v>#REF!</v>
      </c>
      <c r="I28" s="69">
        <v>42309</v>
      </c>
      <c r="J28" s="69">
        <f>I28+105</f>
        <v>42414</v>
      </c>
      <c r="K28" s="69">
        <f t="shared" ref="K28" si="16">J28+15</f>
        <v>42429</v>
      </c>
      <c r="L28" s="69">
        <f t="shared" si="0"/>
        <v>42439</v>
      </c>
      <c r="M28" s="69">
        <f t="shared" ref="M28" si="17">L28+60</f>
        <v>42499</v>
      </c>
      <c r="N28" s="69">
        <f t="shared" ref="N28:P28" si="18">M28+30</f>
        <v>42529</v>
      </c>
      <c r="O28" s="69">
        <f t="shared" si="18"/>
        <v>42559</v>
      </c>
      <c r="P28" s="69">
        <f t="shared" si="18"/>
        <v>42589</v>
      </c>
      <c r="Q28" s="69">
        <f t="shared" ref="Q28" si="19">P28+60</f>
        <v>42649</v>
      </c>
      <c r="R28" s="69">
        <f t="shared" ref="R28" si="20">Q28+30</f>
        <v>42679</v>
      </c>
      <c r="S28" s="86"/>
      <c r="T28" s="297">
        <v>42736</v>
      </c>
      <c r="U28" s="297">
        <f>T28+12*30+4</f>
        <v>43100</v>
      </c>
      <c r="V28" s="299" t="e">
        <f>#REF!</f>
        <v>#REF!</v>
      </c>
      <c r="W28" s="78" t="s">
        <v>98</v>
      </c>
      <c r="X28" s="94"/>
      <c r="Y28" s="64"/>
      <c r="Z28" s="64"/>
      <c r="AA28" s="95"/>
      <c r="AB28" s="94"/>
      <c r="AC28" s="64"/>
      <c r="AD28" s="64"/>
      <c r="AE28" s="95"/>
      <c r="AF28" s="107" t="e">
        <f>$H$28*AF29</f>
        <v>#REF!</v>
      </c>
      <c r="AG28" s="110" t="e">
        <f t="shared" ref="AG28:AJ28" si="21">$H$28*AG29</f>
        <v>#REF!</v>
      </c>
      <c r="AH28" s="110" t="e">
        <f t="shared" si="21"/>
        <v>#REF!</v>
      </c>
      <c r="AI28" s="127" t="e">
        <f t="shared" si="21"/>
        <v>#REF!</v>
      </c>
      <c r="AJ28" s="107" t="e">
        <f t="shared" si="21"/>
        <v>#REF!</v>
      </c>
      <c r="AK28" s="64"/>
      <c r="AL28" s="64"/>
      <c r="AM28" s="95"/>
      <c r="AN28" s="91"/>
      <c r="AO28" s="64"/>
      <c r="AP28" s="64"/>
      <c r="AQ28" s="95"/>
    </row>
    <row r="29" spans="1:45" ht="29.25" customHeight="1">
      <c r="A29" s="278"/>
      <c r="B29" s="294"/>
      <c r="C29" s="22"/>
      <c r="D29" s="22"/>
      <c r="E29" s="286"/>
      <c r="F29" s="23"/>
      <c r="G29" s="40"/>
      <c r="H29" s="296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86"/>
      <c r="T29" s="298"/>
      <c r="U29" s="298"/>
      <c r="V29" s="300"/>
      <c r="W29" s="78"/>
      <c r="X29" s="94"/>
      <c r="Y29" s="64"/>
      <c r="Z29" s="64"/>
      <c r="AA29" s="95"/>
      <c r="AB29" s="94"/>
      <c r="AC29" s="64"/>
      <c r="AD29" s="64"/>
      <c r="AE29" s="95"/>
      <c r="AF29" s="111">
        <v>0.1</v>
      </c>
      <c r="AG29" s="112">
        <v>0.1</v>
      </c>
      <c r="AH29" s="112">
        <v>0.2</v>
      </c>
      <c r="AI29" s="113">
        <v>0.5</v>
      </c>
      <c r="AJ29" s="111">
        <v>0.1</v>
      </c>
      <c r="AK29" s="64"/>
      <c r="AL29" s="64"/>
      <c r="AM29" s="95"/>
      <c r="AN29" s="91"/>
      <c r="AO29" s="64"/>
      <c r="AP29" s="64"/>
      <c r="AQ29" s="95"/>
    </row>
    <row r="30" spans="1:45" ht="31.5" customHeight="1">
      <c r="A30" s="308"/>
      <c r="B30" s="279" t="s">
        <v>59</v>
      </c>
      <c r="C30" s="74"/>
      <c r="D30" s="22" t="e">
        <f>#REF!</f>
        <v>#REF!</v>
      </c>
      <c r="E30" s="285" t="s">
        <v>53</v>
      </c>
      <c r="F30" s="25" t="s">
        <v>61</v>
      </c>
      <c r="G30" s="40" t="e">
        <f>#REF!+#REF!</f>
        <v>#REF!</v>
      </c>
      <c r="H30" s="295" t="e">
        <f t="shared" si="3"/>
        <v>#REF!</v>
      </c>
      <c r="I30" s="37"/>
      <c r="J30" s="37"/>
      <c r="K30" s="37"/>
      <c r="L30" s="38"/>
      <c r="M30" s="38"/>
      <c r="N30" s="38"/>
      <c r="O30" s="38"/>
      <c r="P30" s="38"/>
      <c r="Q30" s="38"/>
      <c r="R30" s="38"/>
      <c r="S30" s="87"/>
      <c r="T30" s="310">
        <v>42371</v>
      </c>
      <c r="U30" s="297">
        <f>T30+36*30+14</f>
        <v>43465</v>
      </c>
      <c r="V30" s="289" t="s">
        <v>106</v>
      </c>
      <c r="W30" s="78"/>
      <c r="X30" s="94"/>
      <c r="Y30" s="64"/>
      <c r="Z30" s="64"/>
      <c r="AA30" s="95"/>
      <c r="AB30" s="107" t="e">
        <f>$H$30*AB31</f>
        <v>#REF!</v>
      </c>
      <c r="AC30" s="110" t="e">
        <f t="shared" ref="AC30:AM30" si="22">$H$30*AC31</f>
        <v>#REF!</v>
      </c>
      <c r="AD30" s="110" t="e">
        <f t="shared" si="22"/>
        <v>#REF!</v>
      </c>
      <c r="AE30" s="127" t="e">
        <f t="shared" si="22"/>
        <v>#REF!</v>
      </c>
      <c r="AF30" s="107" t="e">
        <f t="shared" si="22"/>
        <v>#REF!</v>
      </c>
      <c r="AG30" s="110" t="e">
        <f t="shared" si="22"/>
        <v>#REF!</v>
      </c>
      <c r="AH30" s="110" t="e">
        <f t="shared" si="22"/>
        <v>#REF!</v>
      </c>
      <c r="AI30" s="127" t="e">
        <f t="shared" si="22"/>
        <v>#REF!</v>
      </c>
      <c r="AJ30" s="107" t="e">
        <f t="shared" si="22"/>
        <v>#REF!</v>
      </c>
      <c r="AK30" s="110" t="e">
        <f t="shared" si="22"/>
        <v>#REF!</v>
      </c>
      <c r="AL30" s="110" t="e">
        <f t="shared" si="22"/>
        <v>#REF!</v>
      </c>
      <c r="AM30" s="127" t="e">
        <f t="shared" si="22"/>
        <v>#REF!</v>
      </c>
      <c r="AN30" s="91"/>
      <c r="AO30" s="64"/>
      <c r="AP30" s="64"/>
      <c r="AQ30" s="95"/>
    </row>
    <row r="31" spans="1:45" ht="31.5" customHeight="1">
      <c r="A31" s="309"/>
      <c r="B31" s="280"/>
      <c r="C31" s="74"/>
      <c r="D31" s="22"/>
      <c r="E31" s="286"/>
      <c r="F31" s="25"/>
      <c r="G31" s="40"/>
      <c r="H31" s="296"/>
      <c r="I31" s="37"/>
      <c r="J31" s="37"/>
      <c r="K31" s="37"/>
      <c r="L31" s="38"/>
      <c r="M31" s="38"/>
      <c r="N31" s="38"/>
      <c r="O31" s="38"/>
      <c r="P31" s="38"/>
      <c r="Q31" s="38"/>
      <c r="R31" s="38"/>
      <c r="S31" s="87"/>
      <c r="T31" s="311"/>
      <c r="U31" s="298"/>
      <c r="V31" s="290"/>
      <c r="W31" s="118"/>
      <c r="X31" s="94"/>
      <c r="Y31" s="64"/>
      <c r="Z31" s="64"/>
      <c r="AA31" s="95"/>
      <c r="AB31" s="111">
        <v>0.05</v>
      </c>
      <c r="AC31" s="112">
        <v>0.1</v>
      </c>
      <c r="AD31" s="112">
        <v>0.1</v>
      </c>
      <c r="AE31" s="113">
        <v>0.1</v>
      </c>
      <c r="AF31" s="111">
        <v>0.1</v>
      </c>
      <c r="AG31" s="112">
        <v>0.1</v>
      </c>
      <c r="AH31" s="112">
        <v>0.1</v>
      </c>
      <c r="AI31" s="113">
        <v>0.1</v>
      </c>
      <c r="AJ31" s="111">
        <v>0.1</v>
      </c>
      <c r="AK31" s="112">
        <v>0.05</v>
      </c>
      <c r="AL31" s="112">
        <v>0.05</v>
      </c>
      <c r="AM31" s="113">
        <v>0.05</v>
      </c>
      <c r="AN31" s="91"/>
      <c r="AO31" s="64"/>
      <c r="AP31" s="64"/>
      <c r="AQ31" s="95"/>
    </row>
    <row r="32" spans="1:45" s="5" customFormat="1" ht="52.5" customHeight="1" thickBot="1">
      <c r="A32" s="14"/>
      <c r="B32" s="161" t="s">
        <v>103</v>
      </c>
      <c r="C32" s="162"/>
      <c r="D32" s="162"/>
      <c r="E32" s="162"/>
      <c r="F32" s="15"/>
      <c r="G32" s="41" t="e">
        <f>SUM(G8:G30)</f>
        <v>#REF!</v>
      </c>
      <c r="H32" s="163" t="e">
        <f>SUM(H8:H30)</f>
        <v>#REF!</v>
      </c>
      <c r="I32" s="16"/>
      <c r="J32" s="16"/>
      <c r="K32" s="17"/>
      <c r="L32" s="18"/>
      <c r="M32" s="18"/>
      <c r="N32" s="18"/>
      <c r="O32" s="18"/>
      <c r="P32" s="18"/>
      <c r="Q32" s="18"/>
      <c r="R32" s="18"/>
      <c r="S32" s="164"/>
      <c r="T32" s="18"/>
      <c r="U32" s="18"/>
      <c r="V32" s="165"/>
      <c r="W32" s="79"/>
      <c r="X32" s="303" t="e">
        <f>SUM(X8:AA8,X10:AA10,X12:AA12,X14:AA14,X16:AA16,X18:AA18,X20:AA20,X22:AA22,X24:AA24,X26:AA26,X28:AA28,X30:AA30)</f>
        <v>#REF!</v>
      </c>
      <c r="Y32" s="304"/>
      <c r="Z32" s="304"/>
      <c r="AA32" s="305"/>
      <c r="AB32" s="303" t="e">
        <f>SUM(AB8:AE8,AB10:AE10,AB12:AE12,AB14:AE14,AB16:AE16,AB18:AE18,AB20:AE20,AB22:AE22,AB24:AE24,AB26:AE26,AB28:AE28,AB30:AE30)</f>
        <v>#REF!</v>
      </c>
      <c r="AC32" s="304"/>
      <c r="AD32" s="304"/>
      <c r="AE32" s="305"/>
      <c r="AF32" s="303" t="e">
        <f>SUM(AF8:AI8,AF10:AI10,AF12:AI12,AF14:AI14,AF16:AI16,AF18:AI18,AF20:AI20,AF22:AI22,AF24:AI24,AF26:AI26,AF28:AI28,AF30:AI30)</f>
        <v>#REF!</v>
      </c>
      <c r="AG32" s="304"/>
      <c r="AH32" s="304"/>
      <c r="AI32" s="305"/>
      <c r="AJ32" s="303" t="e">
        <f>SUM(AJ8:AM8,AJ10:AM10,AJ12:AM12,AJ14:AM14,AJ16:AM16,AJ18:AM18,AJ20:AM20,AJ22:AM22,AJ24:AM24,AJ26:AM26,AJ28:AM28,AJ30:AM30)</f>
        <v>#REF!</v>
      </c>
      <c r="AK32" s="304"/>
      <c r="AL32" s="304"/>
      <c r="AM32" s="305"/>
      <c r="AN32" s="306" t="e">
        <f>SUM(AN8:AQ8,AN10:AQ10,AN12:AQ12,AN14:AQ14,AN16:AQ16,AN18:AQ18,AN20:AQ20,AN22:AQ22,AN24:AQ24,AN26:AQ26,AN28:AQ28,AN30:AQ30)</f>
        <v>#REF!</v>
      </c>
      <c r="AO32" s="306"/>
      <c r="AP32" s="306"/>
      <c r="AQ32" s="307"/>
      <c r="AR32" s="1"/>
    </row>
    <row r="33" spans="1:44" s="5" customFormat="1" ht="29.25" customHeight="1">
      <c r="A33" s="166">
        <v>2</v>
      </c>
      <c r="B33" s="152" t="s">
        <v>101</v>
      </c>
      <c r="C33" s="152"/>
      <c r="D33" s="152"/>
      <c r="E33" s="152"/>
      <c r="F33" s="153"/>
      <c r="G33" s="154"/>
      <c r="H33" s="155"/>
      <c r="I33" s="156"/>
      <c r="J33" s="156"/>
      <c r="K33" s="157"/>
      <c r="L33" s="158"/>
      <c r="M33" s="158"/>
      <c r="N33" s="158"/>
      <c r="O33" s="158"/>
      <c r="P33" s="158"/>
      <c r="Q33" s="158"/>
      <c r="R33" s="158"/>
      <c r="S33" s="159"/>
      <c r="T33" s="158"/>
      <c r="U33" s="158"/>
      <c r="V33" s="167"/>
      <c r="W33" s="83"/>
      <c r="X33" s="122"/>
      <c r="Y33" s="123"/>
      <c r="Z33" s="123"/>
      <c r="AA33" s="124"/>
      <c r="AB33" s="122"/>
      <c r="AC33" s="123"/>
      <c r="AD33" s="123"/>
      <c r="AE33" s="136"/>
      <c r="AF33" s="137"/>
      <c r="AG33" s="138"/>
      <c r="AH33" s="138"/>
      <c r="AI33" s="139"/>
      <c r="AJ33" s="137"/>
      <c r="AK33" s="138"/>
      <c r="AL33" s="138"/>
      <c r="AM33" s="139"/>
      <c r="AN33" s="140"/>
      <c r="AO33" s="84"/>
      <c r="AP33" s="84"/>
      <c r="AQ33" s="101"/>
      <c r="AR33" s="1"/>
    </row>
    <row r="34" spans="1:44" ht="47.25" customHeight="1">
      <c r="A34" s="277" t="s">
        <v>11</v>
      </c>
      <c r="B34" s="279" t="s">
        <v>87</v>
      </c>
      <c r="C34" s="64"/>
      <c r="D34" s="64"/>
      <c r="E34" s="283"/>
      <c r="F34" s="64"/>
      <c r="G34" s="65"/>
      <c r="H34" s="281">
        <v>46.890999999999998</v>
      </c>
      <c r="I34" s="66"/>
      <c r="J34" s="66"/>
      <c r="K34" s="67"/>
      <c r="L34" s="67"/>
      <c r="M34" s="67"/>
      <c r="N34" s="67"/>
      <c r="O34" s="67"/>
      <c r="P34" s="67"/>
      <c r="Q34" s="67"/>
      <c r="R34" s="67"/>
      <c r="S34" s="88"/>
      <c r="T34" s="287" t="e">
        <f>#REF!</f>
        <v>#REF!</v>
      </c>
      <c r="U34" s="287" t="e">
        <f>#REF!</f>
        <v>#REF!</v>
      </c>
      <c r="V34" s="272" t="e">
        <f>#REF!</f>
        <v>#REF!</v>
      </c>
      <c r="X34" s="94"/>
      <c r="Y34" s="64"/>
      <c r="Z34" s="64"/>
      <c r="AA34" s="95"/>
      <c r="AB34" s="94"/>
      <c r="AC34" s="64"/>
      <c r="AD34" s="64"/>
      <c r="AE34" s="109"/>
      <c r="AF34" s="107">
        <f>$H$34*AF35</f>
        <v>4.6890999999999998</v>
      </c>
      <c r="AG34" s="110">
        <f t="shared" ref="AG34:AM34" si="23">$H$34*AG35</f>
        <v>4.6890999999999998</v>
      </c>
      <c r="AH34" s="110">
        <f t="shared" si="23"/>
        <v>7.0336499999999997</v>
      </c>
      <c r="AI34" s="127">
        <f t="shared" si="23"/>
        <v>7.0336499999999997</v>
      </c>
      <c r="AJ34" s="107">
        <f t="shared" si="23"/>
        <v>7.0336499999999997</v>
      </c>
      <c r="AK34" s="110">
        <f t="shared" si="23"/>
        <v>7.0336499999999997</v>
      </c>
      <c r="AL34" s="110">
        <f t="shared" si="23"/>
        <v>4.6890999999999998</v>
      </c>
      <c r="AM34" s="127">
        <f t="shared" si="23"/>
        <v>4.6890999999999998</v>
      </c>
      <c r="AN34" s="91"/>
      <c r="AO34" s="64"/>
      <c r="AP34" s="64"/>
      <c r="AQ34" s="95"/>
    </row>
    <row r="35" spans="1:44" ht="30" customHeight="1">
      <c r="A35" s="278"/>
      <c r="B35" s="280"/>
      <c r="C35" s="64"/>
      <c r="D35" s="64"/>
      <c r="E35" s="284"/>
      <c r="F35" s="64"/>
      <c r="G35" s="65"/>
      <c r="H35" s="282"/>
      <c r="I35" s="66"/>
      <c r="J35" s="66"/>
      <c r="K35" s="67"/>
      <c r="L35" s="67"/>
      <c r="M35" s="67"/>
      <c r="N35" s="67"/>
      <c r="O35" s="67"/>
      <c r="P35" s="67"/>
      <c r="Q35" s="67"/>
      <c r="R35" s="67"/>
      <c r="S35" s="88"/>
      <c r="T35" s="288"/>
      <c r="U35" s="288"/>
      <c r="V35" s="273"/>
      <c r="X35" s="94"/>
      <c r="Y35" s="64"/>
      <c r="Z35" s="64"/>
      <c r="AA35" s="95"/>
      <c r="AB35" s="94"/>
      <c r="AC35" s="64"/>
      <c r="AD35" s="64"/>
      <c r="AE35" s="109"/>
      <c r="AF35" s="111">
        <v>0.1</v>
      </c>
      <c r="AG35" s="112">
        <v>0.1</v>
      </c>
      <c r="AH35" s="112">
        <v>0.15</v>
      </c>
      <c r="AI35" s="113">
        <v>0.15</v>
      </c>
      <c r="AJ35" s="111">
        <v>0.15</v>
      </c>
      <c r="AK35" s="112">
        <v>0.15</v>
      </c>
      <c r="AL35" s="112">
        <v>0.1</v>
      </c>
      <c r="AM35" s="113">
        <v>0.1</v>
      </c>
      <c r="AN35" s="91"/>
      <c r="AO35" s="64"/>
      <c r="AP35" s="64"/>
      <c r="AQ35" s="95"/>
    </row>
    <row r="36" spans="1:44" ht="51" customHeight="1">
      <c r="A36" s="277" t="s">
        <v>50</v>
      </c>
      <c r="B36" s="279" t="s">
        <v>66</v>
      </c>
      <c r="C36" s="64"/>
      <c r="D36" s="64"/>
      <c r="E36" s="283"/>
      <c r="F36" s="64"/>
      <c r="G36" s="68"/>
      <c r="H36" s="281">
        <v>19.294</v>
      </c>
      <c r="I36" s="66"/>
      <c r="J36" s="66"/>
      <c r="K36" s="67"/>
      <c r="L36" s="67"/>
      <c r="M36" s="67"/>
      <c r="N36" s="67"/>
      <c r="O36" s="67"/>
      <c r="P36" s="67"/>
      <c r="Q36" s="67"/>
      <c r="R36" s="67"/>
      <c r="S36" s="88"/>
      <c r="T36" s="287" t="e">
        <f>#REF!</f>
        <v>#REF!</v>
      </c>
      <c r="U36" s="287" t="e">
        <f>#REF!</f>
        <v>#REF!</v>
      </c>
      <c r="V36" s="272" t="e">
        <f>#REF!</f>
        <v>#REF!</v>
      </c>
      <c r="X36" s="94"/>
      <c r="Y36" s="64"/>
      <c r="Z36" s="64"/>
      <c r="AA36" s="95"/>
      <c r="AB36" s="94"/>
      <c r="AC36" s="64"/>
      <c r="AD36" s="64"/>
      <c r="AE36" s="109"/>
      <c r="AF36" s="94"/>
      <c r="AG36" s="110">
        <f>$H$36*AG37</f>
        <v>1.9294000000000002</v>
      </c>
      <c r="AH36" s="110">
        <f t="shared" ref="AH36:AM36" si="24">$H$36*AH37</f>
        <v>1.9294000000000002</v>
      </c>
      <c r="AI36" s="127">
        <f t="shared" si="24"/>
        <v>1.9294000000000002</v>
      </c>
      <c r="AJ36" s="107">
        <f t="shared" si="24"/>
        <v>3.8588000000000005</v>
      </c>
      <c r="AK36" s="110">
        <f t="shared" si="24"/>
        <v>3.8588000000000005</v>
      </c>
      <c r="AL36" s="110">
        <f t="shared" si="24"/>
        <v>3.8588000000000005</v>
      </c>
      <c r="AM36" s="127">
        <f t="shared" si="24"/>
        <v>1.9294000000000002</v>
      </c>
      <c r="AN36" s="91"/>
      <c r="AO36" s="64"/>
      <c r="AP36" s="64"/>
      <c r="AQ36" s="95"/>
    </row>
    <row r="37" spans="1:44" ht="30" customHeight="1">
      <c r="A37" s="278"/>
      <c r="B37" s="280"/>
      <c r="C37" s="64"/>
      <c r="D37" s="64"/>
      <c r="E37" s="284"/>
      <c r="F37" s="64"/>
      <c r="G37" s="68"/>
      <c r="H37" s="282"/>
      <c r="I37" s="66"/>
      <c r="J37" s="66"/>
      <c r="K37" s="67"/>
      <c r="L37" s="67"/>
      <c r="M37" s="67"/>
      <c r="N37" s="67"/>
      <c r="O37" s="67"/>
      <c r="P37" s="67"/>
      <c r="Q37" s="67"/>
      <c r="R37" s="67"/>
      <c r="S37" s="88"/>
      <c r="T37" s="288"/>
      <c r="U37" s="288"/>
      <c r="V37" s="273"/>
      <c r="X37" s="94"/>
      <c r="Y37" s="64"/>
      <c r="Z37" s="64"/>
      <c r="AA37" s="95"/>
      <c r="AB37" s="94"/>
      <c r="AC37" s="64"/>
      <c r="AD37" s="64"/>
      <c r="AE37" s="109"/>
      <c r="AF37" s="94"/>
      <c r="AG37" s="112">
        <v>0.1</v>
      </c>
      <c r="AH37" s="112">
        <v>0.1</v>
      </c>
      <c r="AI37" s="113">
        <v>0.1</v>
      </c>
      <c r="AJ37" s="111">
        <v>0.2</v>
      </c>
      <c r="AK37" s="112">
        <v>0.2</v>
      </c>
      <c r="AL37" s="112">
        <v>0.2</v>
      </c>
      <c r="AM37" s="113">
        <v>0.1</v>
      </c>
      <c r="AN37" s="91"/>
      <c r="AO37" s="64"/>
      <c r="AP37" s="64"/>
      <c r="AQ37" s="95"/>
    </row>
    <row r="38" spans="1:44" ht="28.5" customHeight="1">
      <c r="A38" s="368" t="s">
        <v>35</v>
      </c>
      <c r="B38" s="279" t="s">
        <v>33</v>
      </c>
      <c r="C38" s="64"/>
      <c r="D38" s="64"/>
      <c r="E38" s="283"/>
      <c r="F38" s="64"/>
      <c r="G38" s="65"/>
      <c r="H38" s="281">
        <v>1.677</v>
      </c>
      <c r="I38" s="66"/>
      <c r="J38" s="66"/>
      <c r="K38" s="67"/>
      <c r="L38" s="67"/>
      <c r="M38" s="67"/>
      <c r="N38" s="67"/>
      <c r="O38" s="67"/>
      <c r="P38" s="67"/>
      <c r="Q38" s="67"/>
      <c r="R38" s="67"/>
      <c r="S38" s="88"/>
      <c r="T38" s="287" t="e">
        <f>#REF!</f>
        <v>#REF!</v>
      </c>
      <c r="U38" s="287" t="e">
        <f>#REF!</f>
        <v>#REF!</v>
      </c>
      <c r="V38" s="272" t="e">
        <f>#REF!</f>
        <v>#REF!</v>
      </c>
      <c r="X38" s="94"/>
      <c r="Y38" s="64"/>
      <c r="Z38" s="64"/>
      <c r="AA38" s="95"/>
      <c r="AB38" s="94"/>
      <c r="AC38" s="64"/>
      <c r="AD38" s="64"/>
      <c r="AE38" s="109"/>
      <c r="AF38" s="94"/>
      <c r="AG38" s="64"/>
      <c r="AH38" s="110">
        <f>$H$38*AH39</f>
        <v>0.16770000000000002</v>
      </c>
      <c r="AI38" s="127">
        <f t="shared" ref="AI38:AM38" si="25">$H$38*AI39</f>
        <v>0.16770000000000002</v>
      </c>
      <c r="AJ38" s="107">
        <f t="shared" si="25"/>
        <v>0.33540000000000003</v>
      </c>
      <c r="AK38" s="110">
        <f t="shared" si="25"/>
        <v>0.33540000000000003</v>
      </c>
      <c r="AL38" s="110">
        <f t="shared" si="25"/>
        <v>0.33540000000000003</v>
      </c>
      <c r="AM38" s="127">
        <f t="shared" si="25"/>
        <v>0.33540000000000003</v>
      </c>
      <c r="AN38" s="91"/>
      <c r="AO38" s="64"/>
      <c r="AP38" s="64"/>
      <c r="AQ38" s="95"/>
    </row>
    <row r="39" spans="1:44" ht="29.25" customHeight="1">
      <c r="A39" s="369"/>
      <c r="B39" s="280"/>
      <c r="C39" s="64"/>
      <c r="D39" s="64"/>
      <c r="E39" s="284"/>
      <c r="F39" s="64"/>
      <c r="G39" s="65"/>
      <c r="H39" s="282"/>
      <c r="I39" s="66"/>
      <c r="J39" s="66"/>
      <c r="K39" s="67"/>
      <c r="L39" s="67"/>
      <c r="M39" s="67"/>
      <c r="N39" s="67"/>
      <c r="O39" s="67"/>
      <c r="P39" s="67"/>
      <c r="Q39" s="67"/>
      <c r="R39" s="67"/>
      <c r="S39" s="88"/>
      <c r="T39" s="288"/>
      <c r="U39" s="288"/>
      <c r="V39" s="273"/>
      <c r="X39" s="94"/>
      <c r="Y39" s="64"/>
      <c r="Z39" s="64"/>
      <c r="AA39" s="95"/>
      <c r="AB39" s="94"/>
      <c r="AC39" s="64"/>
      <c r="AD39" s="64"/>
      <c r="AE39" s="109"/>
      <c r="AF39" s="94"/>
      <c r="AG39" s="64"/>
      <c r="AH39" s="112">
        <v>0.1</v>
      </c>
      <c r="AI39" s="113">
        <v>0.1</v>
      </c>
      <c r="AJ39" s="111">
        <v>0.2</v>
      </c>
      <c r="AK39" s="112">
        <v>0.2</v>
      </c>
      <c r="AL39" s="112">
        <v>0.2</v>
      </c>
      <c r="AM39" s="113">
        <v>0.2</v>
      </c>
      <c r="AN39" s="91"/>
      <c r="AO39" s="64"/>
      <c r="AP39" s="64"/>
      <c r="AQ39" s="95"/>
    </row>
    <row r="40" spans="1:44" ht="39" customHeight="1">
      <c r="A40" s="368" t="s">
        <v>36</v>
      </c>
      <c r="B40" s="279" t="e">
        <f>#REF!</f>
        <v>#REF!</v>
      </c>
      <c r="C40" s="64"/>
      <c r="D40" s="64"/>
      <c r="E40" s="283"/>
      <c r="F40" s="64"/>
      <c r="G40" s="68"/>
      <c r="H40" s="281" t="e">
        <f>#REF!</f>
        <v>#REF!</v>
      </c>
      <c r="I40" s="66"/>
      <c r="J40" s="66"/>
      <c r="K40" s="67"/>
      <c r="L40" s="67"/>
      <c r="M40" s="67"/>
      <c r="N40" s="67"/>
      <c r="O40" s="67"/>
      <c r="P40" s="67"/>
      <c r="Q40" s="67"/>
      <c r="R40" s="67"/>
      <c r="S40" s="88"/>
      <c r="T40" s="287" t="e">
        <f>#REF!</f>
        <v>#REF!</v>
      </c>
      <c r="U40" s="287" t="e">
        <f>#REF!</f>
        <v>#REF!</v>
      </c>
      <c r="V40" s="272" t="e">
        <f>#REF!</f>
        <v>#REF!</v>
      </c>
      <c r="X40" s="94"/>
      <c r="Y40" s="64"/>
      <c r="Z40" s="64"/>
      <c r="AA40" s="95"/>
      <c r="AB40" s="94"/>
      <c r="AC40" s="64"/>
      <c r="AD40" s="64"/>
      <c r="AE40" s="109"/>
      <c r="AF40" s="94"/>
      <c r="AG40" s="110" t="e">
        <f>$H$40*AG41</f>
        <v>#REF!</v>
      </c>
      <c r="AH40" s="110" t="e">
        <f t="shared" ref="AH40:AM40" si="26">$H$40*AH41</f>
        <v>#REF!</v>
      </c>
      <c r="AI40" s="127" t="e">
        <f t="shared" si="26"/>
        <v>#REF!</v>
      </c>
      <c r="AJ40" s="107" t="e">
        <f t="shared" si="26"/>
        <v>#REF!</v>
      </c>
      <c r="AK40" s="110" t="e">
        <f t="shared" si="26"/>
        <v>#REF!</v>
      </c>
      <c r="AL40" s="110" t="e">
        <f t="shared" si="26"/>
        <v>#REF!</v>
      </c>
      <c r="AM40" s="127" t="e">
        <f t="shared" si="26"/>
        <v>#REF!</v>
      </c>
      <c r="AN40" s="91"/>
      <c r="AO40" s="64"/>
      <c r="AP40" s="64"/>
      <c r="AQ40" s="95"/>
    </row>
    <row r="41" spans="1:44" ht="30" customHeight="1">
      <c r="A41" s="369"/>
      <c r="B41" s="280"/>
      <c r="C41" s="64"/>
      <c r="D41" s="64"/>
      <c r="E41" s="284"/>
      <c r="F41" s="64"/>
      <c r="G41" s="68"/>
      <c r="H41" s="282"/>
      <c r="I41" s="66"/>
      <c r="J41" s="66"/>
      <c r="K41" s="67"/>
      <c r="L41" s="67"/>
      <c r="M41" s="67"/>
      <c r="N41" s="67"/>
      <c r="O41" s="67"/>
      <c r="P41" s="67"/>
      <c r="Q41" s="67"/>
      <c r="R41" s="67"/>
      <c r="S41" s="88"/>
      <c r="T41" s="288"/>
      <c r="U41" s="288"/>
      <c r="V41" s="273"/>
      <c r="X41" s="94"/>
      <c r="Y41" s="64"/>
      <c r="Z41" s="64"/>
      <c r="AA41" s="95"/>
      <c r="AB41" s="94"/>
      <c r="AC41" s="64"/>
      <c r="AD41" s="64"/>
      <c r="AE41" s="109"/>
      <c r="AF41" s="94"/>
      <c r="AG41" s="112">
        <v>0.1</v>
      </c>
      <c r="AH41" s="112">
        <v>0.1</v>
      </c>
      <c r="AI41" s="113">
        <v>0.1</v>
      </c>
      <c r="AJ41" s="111">
        <v>0.2</v>
      </c>
      <c r="AK41" s="112">
        <v>0.2</v>
      </c>
      <c r="AL41" s="112">
        <v>0.2</v>
      </c>
      <c r="AM41" s="113">
        <v>0.1</v>
      </c>
      <c r="AN41" s="91"/>
      <c r="AO41" s="64"/>
      <c r="AP41" s="64"/>
      <c r="AQ41" s="95"/>
    </row>
    <row r="42" spans="1:44" ht="30" customHeight="1">
      <c r="A42" s="368" t="s">
        <v>34</v>
      </c>
      <c r="B42" s="279" t="e">
        <f>#REF!</f>
        <v>#REF!</v>
      </c>
      <c r="C42" s="64"/>
      <c r="D42" s="64"/>
      <c r="E42" s="203"/>
      <c r="F42" s="64"/>
      <c r="G42" s="68"/>
      <c r="H42" s="281" t="e">
        <f>#REF!</f>
        <v>#REF!</v>
      </c>
      <c r="I42" s="66"/>
      <c r="J42" s="66"/>
      <c r="K42" s="67"/>
      <c r="L42" s="67"/>
      <c r="M42" s="67"/>
      <c r="N42" s="67"/>
      <c r="O42" s="67"/>
      <c r="P42" s="67"/>
      <c r="Q42" s="67"/>
      <c r="R42" s="67"/>
      <c r="S42" s="88"/>
      <c r="T42" s="287"/>
      <c r="U42" s="287"/>
      <c r="V42" s="272"/>
      <c r="X42" s="94"/>
      <c r="Y42" s="64"/>
      <c r="Z42" s="64"/>
      <c r="AA42" s="95"/>
      <c r="AB42" s="94"/>
      <c r="AC42" s="64"/>
      <c r="AD42" s="64"/>
      <c r="AE42" s="109"/>
      <c r="AF42" s="94"/>
      <c r="AG42" s="112"/>
      <c r="AH42" s="112"/>
      <c r="AI42" s="113"/>
      <c r="AJ42" s="111"/>
      <c r="AK42" s="112"/>
      <c r="AL42" s="112"/>
      <c r="AM42" s="113"/>
      <c r="AN42" s="91"/>
      <c r="AO42" s="64"/>
      <c r="AP42" s="64"/>
      <c r="AQ42" s="95"/>
    </row>
    <row r="43" spans="1:44" ht="30" customHeight="1">
      <c r="A43" s="369"/>
      <c r="B43" s="280"/>
      <c r="C43" s="64"/>
      <c r="D43" s="64"/>
      <c r="E43" s="203"/>
      <c r="F43" s="64"/>
      <c r="G43" s="68"/>
      <c r="H43" s="282"/>
      <c r="I43" s="66"/>
      <c r="J43" s="66"/>
      <c r="K43" s="67"/>
      <c r="L43" s="67"/>
      <c r="M43" s="67"/>
      <c r="N43" s="67"/>
      <c r="O43" s="67"/>
      <c r="P43" s="67"/>
      <c r="Q43" s="67"/>
      <c r="R43" s="67"/>
      <c r="S43" s="88"/>
      <c r="T43" s="288"/>
      <c r="U43" s="288"/>
      <c r="V43" s="273"/>
      <c r="X43" s="94"/>
      <c r="Y43" s="64"/>
      <c r="Z43" s="64"/>
      <c r="AA43" s="95"/>
      <c r="AB43" s="94"/>
      <c r="AC43" s="64"/>
      <c r="AD43" s="64"/>
      <c r="AE43" s="109"/>
      <c r="AF43" s="94"/>
      <c r="AG43" s="112"/>
      <c r="AH43" s="112"/>
      <c r="AI43" s="113"/>
      <c r="AJ43" s="111"/>
      <c r="AK43" s="112"/>
      <c r="AL43" s="112"/>
      <c r="AM43" s="113"/>
      <c r="AN43" s="91"/>
      <c r="AO43" s="64"/>
      <c r="AP43" s="64"/>
      <c r="AQ43" s="95"/>
    </row>
    <row r="44" spans="1:44" ht="30" customHeight="1">
      <c r="A44" s="368" t="s">
        <v>54</v>
      </c>
      <c r="B44" s="279" t="s">
        <v>67</v>
      </c>
      <c r="C44" s="64"/>
      <c r="D44" s="64"/>
      <c r="E44" s="283"/>
      <c r="F44" s="64"/>
      <c r="G44" s="65"/>
      <c r="H44" s="281">
        <v>10.285</v>
      </c>
      <c r="I44" s="66"/>
      <c r="J44" s="66"/>
      <c r="K44" s="67"/>
      <c r="L44" s="67"/>
      <c r="M44" s="67"/>
      <c r="N44" s="67"/>
      <c r="O44" s="67"/>
      <c r="P44" s="67"/>
      <c r="Q44" s="67"/>
      <c r="R44" s="67"/>
      <c r="S44" s="88"/>
      <c r="T44" s="287">
        <v>42737</v>
      </c>
      <c r="U44" s="287">
        <v>43281</v>
      </c>
      <c r="V44" s="272" t="s">
        <v>45</v>
      </c>
      <c r="X44" s="94"/>
      <c r="Y44" s="64"/>
      <c r="Z44" s="64"/>
      <c r="AA44" s="95"/>
      <c r="AB44" s="94"/>
      <c r="AC44" s="64"/>
      <c r="AD44" s="64"/>
      <c r="AE44" s="109"/>
      <c r="AF44" s="107">
        <f>$H$44*AF45</f>
        <v>1.0285</v>
      </c>
      <c r="AG44" s="110" t="s">
        <v>48</v>
      </c>
      <c r="AH44" s="110" t="s">
        <v>48</v>
      </c>
      <c r="AI44" s="127" t="s">
        <v>48</v>
      </c>
      <c r="AJ44" s="107">
        <f t="shared" ref="AJ44:AM44" si="27">$H$44*AJ45</f>
        <v>4.1139999999999999</v>
      </c>
      <c r="AK44" s="110"/>
      <c r="AL44" s="110">
        <f t="shared" si="27"/>
        <v>4.1139999999999999</v>
      </c>
      <c r="AM44" s="127">
        <f t="shared" si="27"/>
        <v>1.0285</v>
      </c>
      <c r="AN44" s="91"/>
      <c r="AO44" s="64"/>
      <c r="AP44" s="64"/>
      <c r="AQ44" s="95"/>
    </row>
    <row r="45" spans="1:44" ht="30" customHeight="1">
      <c r="A45" s="369"/>
      <c r="B45" s="280"/>
      <c r="C45" s="64"/>
      <c r="D45" s="64"/>
      <c r="E45" s="284"/>
      <c r="F45" s="64"/>
      <c r="G45" s="65"/>
      <c r="H45" s="282"/>
      <c r="I45" s="66"/>
      <c r="J45" s="66"/>
      <c r="K45" s="67"/>
      <c r="L45" s="67"/>
      <c r="M45" s="67"/>
      <c r="N45" s="67"/>
      <c r="O45" s="67"/>
      <c r="P45" s="67"/>
      <c r="Q45" s="67"/>
      <c r="R45" s="67"/>
      <c r="S45" s="88"/>
      <c r="T45" s="288"/>
      <c r="U45" s="288"/>
      <c r="V45" s="273"/>
      <c r="X45" s="94"/>
      <c r="Y45" s="64"/>
      <c r="Z45" s="64"/>
      <c r="AA45" s="95"/>
      <c r="AB45" s="94"/>
      <c r="AC45" s="64"/>
      <c r="AD45" s="64"/>
      <c r="AE45" s="109"/>
      <c r="AF45" s="111">
        <v>0.1</v>
      </c>
      <c r="AG45" s="112" t="s">
        <v>48</v>
      </c>
      <c r="AH45" s="112" t="s">
        <v>48</v>
      </c>
      <c r="AI45" s="113" t="s">
        <v>48</v>
      </c>
      <c r="AJ45" s="111">
        <v>0.4</v>
      </c>
      <c r="AK45" s="112"/>
      <c r="AL45" s="112">
        <v>0.4</v>
      </c>
      <c r="AM45" s="113">
        <v>0.1</v>
      </c>
      <c r="AN45" s="91"/>
      <c r="AO45" s="64"/>
      <c r="AP45" s="64"/>
      <c r="AQ45" s="95"/>
    </row>
    <row r="46" spans="1:44" ht="33.75" customHeight="1">
      <c r="A46" s="368" t="s">
        <v>55</v>
      </c>
      <c r="B46" s="279" t="s">
        <v>68</v>
      </c>
      <c r="C46" s="64"/>
      <c r="D46" s="64"/>
      <c r="E46" s="283"/>
      <c r="F46" s="64"/>
      <c r="G46" s="65"/>
      <c r="H46" s="281" t="e">
        <f>#REF!</f>
        <v>#REF!</v>
      </c>
      <c r="I46" s="66"/>
      <c r="J46" s="66"/>
      <c r="K46" s="67"/>
      <c r="L46" s="67"/>
      <c r="M46" s="67"/>
      <c r="N46" s="67"/>
      <c r="O46" s="67"/>
      <c r="P46" s="67"/>
      <c r="Q46" s="67"/>
      <c r="R46" s="67"/>
      <c r="S46" s="88"/>
      <c r="T46" s="287">
        <v>42815</v>
      </c>
      <c r="U46" s="287">
        <v>42845</v>
      </c>
      <c r="V46" s="272" t="s">
        <v>62</v>
      </c>
      <c r="X46" s="94"/>
      <c r="Y46" s="64"/>
      <c r="Z46" s="64"/>
      <c r="AA46" s="95"/>
      <c r="AB46" s="94"/>
      <c r="AC46" s="64"/>
      <c r="AD46" s="64"/>
      <c r="AE46" s="109"/>
      <c r="AF46" s="94"/>
      <c r="AG46" s="110" t="e">
        <f>H46</f>
        <v>#REF!</v>
      </c>
      <c r="AH46" s="64"/>
      <c r="AI46" s="95"/>
      <c r="AJ46" s="94"/>
      <c r="AK46" s="64"/>
      <c r="AL46" s="64"/>
      <c r="AM46" s="95"/>
      <c r="AN46" s="91"/>
      <c r="AO46" s="64"/>
      <c r="AP46" s="64"/>
      <c r="AQ46" s="95"/>
    </row>
    <row r="47" spans="1:44" ht="30" customHeight="1">
      <c r="A47" s="369"/>
      <c r="B47" s="280"/>
      <c r="C47" s="64"/>
      <c r="D47" s="64"/>
      <c r="E47" s="284"/>
      <c r="F47" s="64"/>
      <c r="G47" s="65"/>
      <c r="H47" s="282"/>
      <c r="I47" s="66"/>
      <c r="J47" s="66"/>
      <c r="K47" s="67"/>
      <c r="L47" s="67"/>
      <c r="M47" s="67"/>
      <c r="N47" s="67"/>
      <c r="O47" s="67"/>
      <c r="P47" s="67"/>
      <c r="Q47" s="67"/>
      <c r="R47" s="67"/>
      <c r="S47" s="88"/>
      <c r="T47" s="288"/>
      <c r="U47" s="288"/>
      <c r="V47" s="273"/>
      <c r="X47" s="94"/>
      <c r="Y47" s="64"/>
      <c r="Z47" s="64"/>
      <c r="AA47" s="95"/>
      <c r="AB47" s="94"/>
      <c r="AC47" s="64"/>
      <c r="AD47" s="64"/>
      <c r="AE47" s="109"/>
      <c r="AF47" s="94"/>
      <c r="AG47" s="112">
        <v>1</v>
      </c>
      <c r="AH47" s="64"/>
      <c r="AI47" s="95"/>
      <c r="AJ47" s="94"/>
      <c r="AK47" s="64"/>
      <c r="AL47" s="64"/>
      <c r="AM47" s="95"/>
      <c r="AN47" s="91"/>
      <c r="AO47" s="64"/>
      <c r="AP47" s="64"/>
      <c r="AQ47" s="95"/>
    </row>
    <row r="48" spans="1:44" ht="34.5" customHeight="1">
      <c r="A48" s="368" t="s">
        <v>70</v>
      </c>
      <c r="B48" s="279" t="s">
        <v>69</v>
      </c>
      <c r="C48" s="64"/>
      <c r="D48" s="64"/>
      <c r="E48" s="283"/>
      <c r="F48" s="64"/>
      <c r="G48" s="65"/>
      <c r="H48" s="281" t="e">
        <f>#REF!</f>
        <v>#REF!</v>
      </c>
      <c r="I48" s="66"/>
      <c r="J48" s="66"/>
      <c r="K48" s="67"/>
      <c r="L48" s="67"/>
      <c r="M48" s="67"/>
      <c r="N48" s="67"/>
      <c r="O48" s="67"/>
      <c r="P48" s="67"/>
      <c r="Q48" s="67"/>
      <c r="R48" s="67"/>
      <c r="S48" s="88"/>
      <c r="T48" s="287">
        <v>42760</v>
      </c>
      <c r="U48" s="287">
        <v>42820</v>
      </c>
      <c r="V48" s="272" t="s">
        <v>63</v>
      </c>
      <c r="X48" s="94"/>
      <c r="Y48" s="64"/>
      <c r="Z48" s="64"/>
      <c r="AA48" s="95"/>
      <c r="AB48" s="94"/>
      <c r="AC48" s="64"/>
      <c r="AD48" s="64"/>
      <c r="AE48" s="109"/>
      <c r="AF48" s="94"/>
      <c r="AG48" s="110" t="e">
        <f>$H$48*AG49</f>
        <v>#REF!</v>
      </c>
      <c r="AH48" s="64"/>
      <c r="AI48" s="95"/>
      <c r="AJ48" s="94"/>
      <c r="AK48" s="64"/>
      <c r="AL48" s="64"/>
      <c r="AM48" s="95"/>
      <c r="AN48" s="91"/>
      <c r="AO48" s="64"/>
      <c r="AP48" s="64"/>
      <c r="AQ48" s="95"/>
    </row>
    <row r="49" spans="1:43" ht="28.5" customHeight="1">
      <c r="A49" s="369"/>
      <c r="B49" s="280"/>
      <c r="C49" s="64"/>
      <c r="D49" s="64"/>
      <c r="E49" s="284"/>
      <c r="F49" s="64"/>
      <c r="G49" s="65"/>
      <c r="H49" s="282"/>
      <c r="I49" s="66"/>
      <c r="J49" s="66"/>
      <c r="K49" s="67"/>
      <c r="L49" s="67"/>
      <c r="M49" s="67"/>
      <c r="N49" s="67"/>
      <c r="O49" s="67"/>
      <c r="P49" s="67"/>
      <c r="Q49" s="67"/>
      <c r="R49" s="67"/>
      <c r="S49" s="88"/>
      <c r="T49" s="288"/>
      <c r="U49" s="288"/>
      <c r="V49" s="273"/>
      <c r="X49" s="94"/>
      <c r="Y49" s="64"/>
      <c r="Z49" s="64"/>
      <c r="AA49" s="95"/>
      <c r="AB49" s="94"/>
      <c r="AC49" s="64"/>
      <c r="AD49" s="64"/>
      <c r="AE49" s="109"/>
      <c r="AF49" s="94"/>
      <c r="AG49" s="112">
        <v>1</v>
      </c>
      <c r="AH49" s="64"/>
      <c r="AI49" s="95"/>
      <c r="AJ49" s="94"/>
      <c r="AK49" s="64"/>
      <c r="AL49" s="64"/>
      <c r="AM49" s="95"/>
      <c r="AN49" s="91"/>
      <c r="AO49" s="64"/>
      <c r="AP49" s="64"/>
      <c r="AQ49" s="95"/>
    </row>
    <row r="50" spans="1:43" ht="36" customHeight="1">
      <c r="A50" s="368" t="s">
        <v>113</v>
      </c>
      <c r="B50" s="279" t="s">
        <v>71</v>
      </c>
      <c r="C50" s="64"/>
      <c r="D50" s="64"/>
      <c r="E50" s="283"/>
      <c r="F50" s="64"/>
      <c r="G50" s="65"/>
      <c r="H50" s="281" t="e">
        <f>#REF!</f>
        <v>#REF!</v>
      </c>
      <c r="I50" s="66"/>
      <c r="J50" s="66"/>
      <c r="K50" s="67"/>
      <c r="L50" s="67"/>
      <c r="M50" s="67"/>
      <c r="N50" s="67"/>
      <c r="O50" s="67"/>
      <c r="P50" s="67"/>
      <c r="Q50" s="67"/>
      <c r="R50" s="67"/>
      <c r="S50" s="88"/>
      <c r="T50" s="287">
        <v>42887</v>
      </c>
      <c r="U50" s="287">
        <v>43342</v>
      </c>
      <c r="V50" s="272" t="s">
        <v>91</v>
      </c>
      <c r="X50" s="94"/>
      <c r="Y50" s="64"/>
      <c r="Z50" s="64"/>
      <c r="AA50" s="95"/>
      <c r="AB50" s="94"/>
      <c r="AC50" s="64"/>
      <c r="AD50" s="64"/>
      <c r="AE50" s="109"/>
      <c r="AF50" s="94"/>
      <c r="AG50" s="110" t="e">
        <f>H50</f>
        <v>#REF!</v>
      </c>
      <c r="AH50" s="110" t="s">
        <v>48</v>
      </c>
      <c r="AI50" s="127" t="s">
        <v>48</v>
      </c>
      <c r="AJ50" s="107" t="s">
        <v>48</v>
      </c>
      <c r="AK50" s="110">
        <f t="shared" ref="AK50:AM50" si="28">L50</f>
        <v>0</v>
      </c>
      <c r="AL50" s="110">
        <f t="shared" si="28"/>
        <v>0</v>
      </c>
      <c r="AM50" s="127">
        <f t="shared" si="28"/>
        <v>0</v>
      </c>
      <c r="AN50" s="91"/>
      <c r="AO50" s="64"/>
      <c r="AP50" s="64"/>
      <c r="AQ50" s="95"/>
    </row>
    <row r="51" spans="1:43" ht="30" customHeight="1">
      <c r="A51" s="369"/>
      <c r="B51" s="280"/>
      <c r="C51" s="64"/>
      <c r="D51" s="64"/>
      <c r="E51" s="284"/>
      <c r="F51" s="64"/>
      <c r="G51" s="65"/>
      <c r="H51" s="282"/>
      <c r="I51" s="66"/>
      <c r="J51" s="66"/>
      <c r="K51" s="67"/>
      <c r="L51" s="67"/>
      <c r="M51" s="67"/>
      <c r="N51" s="67"/>
      <c r="O51" s="67"/>
      <c r="P51" s="67"/>
      <c r="Q51" s="67"/>
      <c r="R51" s="67"/>
      <c r="S51" s="88"/>
      <c r="T51" s="288"/>
      <c r="U51" s="288"/>
      <c r="V51" s="273"/>
      <c r="X51" s="94"/>
      <c r="Y51" s="64"/>
      <c r="Z51" s="64"/>
      <c r="AA51" s="95"/>
      <c r="AB51" s="94"/>
      <c r="AC51" s="64"/>
      <c r="AD51" s="64"/>
      <c r="AE51" s="109"/>
      <c r="AF51" s="94"/>
      <c r="AG51" s="112">
        <v>0.1</v>
      </c>
      <c r="AH51" s="112" t="s">
        <v>48</v>
      </c>
      <c r="AI51" s="113" t="s">
        <v>48</v>
      </c>
      <c r="AJ51" s="111" t="s">
        <v>48</v>
      </c>
      <c r="AK51" s="112">
        <v>0.4</v>
      </c>
      <c r="AL51" s="112">
        <v>0.4</v>
      </c>
      <c r="AM51" s="113">
        <v>0.1</v>
      </c>
      <c r="AN51" s="91"/>
      <c r="AO51" s="64"/>
      <c r="AP51" s="64"/>
      <c r="AQ51" s="95"/>
    </row>
    <row r="52" spans="1:43" ht="48.75" customHeight="1">
      <c r="A52" s="168"/>
      <c r="B52" s="75" t="s">
        <v>104</v>
      </c>
      <c r="C52" s="64"/>
      <c r="D52" s="64"/>
      <c r="E52" s="76"/>
      <c r="F52" s="64"/>
      <c r="G52" s="65"/>
      <c r="H52" s="133" t="e">
        <f>SUM(H34:H51)</f>
        <v>#REF!</v>
      </c>
      <c r="I52" s="66"/>
      <c r="J52" s="66"/>
      <c r="K52" s="67"/>
      <c r="L52" s="67"/>
      <c r="M52" s="67"/>
      <c r="N52" s="67"/>
      <c r="O52" s="67"/>
      <c r="P52" s="67"/>
      <c r="Q52" s="67"/>
      <c r="R52" s="67"/>
      <c r="S52" s="88"/>
      <c r="T52" s="134"/>
      <c r="U52" s="134"/>
      <c r="V52" s="169"/>
      <c r="W52" s="135"/>
      <c r="X52" s="274">
        <f>SUM(X34:AA34,X36:AA36,X38:AA38,X40:AA40,X44:AA44,X46:AA46,X48:AA48,X50:AA50)</f>
        <v>0</v>
      </c>
      <c r="Y52" s="275"/>
      <c r="Z52" s="275"/>
      <c r="AA52" s="276"/>
      <c r="AB52" s="274">
        <f t="shared" ref="AB52" si="29">SUM(AB34:AE34,AB36:AE36,AB38:AE38,AB40:AE40,AB44:AE44,AB46:AE46,AB48:AE48,AB50:AE50)</f>
        <v>0</v>
      </c>
      <c r="AC52" s="275"/>
      <c r="AD52" s="275"/>
      <c r="AE52" s="275"/>
      <c r="AF52" s="370" t="e">
        <f t="shared" ref="AF52" si="30">SUM(AF34:AI34,AF36:AI36,AF38:AI38,AF40:AI40,AF44:AI44,AF46:AI46,AF48:AI48,AF50:AI50)</f>
        <v>#REF!</v>
      </c>
      <c r="AG52" s="306"/>
      <c r="AH52" s="306"/>
      <c r="AI52" s="307"/>
      <c r="AJ52" s="370" t="e">
        <f t="shared" ref="AJ52" si="31">SUM(AJ34:AM34,AJ36:AM36,AJ38:AM38,AJ40:AM40,AJ44:AM44,AJ46:AM46,AJ48:AM48,AJ50:AM50)</f>
        <v>#REF!</v>
      </c>
      <c r="AK52" s="306"/>
      <c r="AL52" s="306"/>
      <c r="AM52" s="307"/>
      <c r="AN52" s="306">
        <f t="shared" ref="AN52" si="32">SUM(AN34:AQ34,AN36:AQ36,AN38:AQ38,AN40:AQ40,AN44:AQ44,AN46:AQ46,AN48:AQ48,AN50:AQ50)</f>
        <v>0</v>
      </c>
      <c r="AO52" s="306"/>
      <c r="AP52" s="306"/>
      <c r="AQ52" s="307"/>
    </row>
    <row r="53" spans="1:43" ht="26.25" customHeight="1">
      <c r="A53" s="170">
        <v>3</v>
      </c>
      <c r="B53" s="141" t="e">
        <f>#REF!</f>
        <v>#REF!</v>
      </c>
      <c r="C53" s="142"/>
      <c r="D53" s="142"/>
      <c r="E53" s="142"/>
      <c r="F53" s="142"/>
      <c r="G53" s="143"/>
      <c r="H53" s="144" t="e">
        <f>#REF!/1000000</f>
        <v>#REF!</v>
      </c>
      <c r="I53" s="130"/>
      <c r="J53" s="130"/>
      <c r="K53" s="131"/>
      <c r="L53" s="131"/>
      <c r="M53" s="131"/>
      <c r="N53" s="131"/>
      <c r="O53" s="131"/>
      <c r="P53" s="131"/>
      <c r="Q53" s="131"/>
      <c r="R53" s="131"/>
      <c r="S53" s="132"/>
      <c r="T53" s="131"/>
      <c r="U53" s="131"/>
      <c r="V53" s="171"/>
      <c r="W53" s="35"/>
      <c r="X53" s="371">
        <f ca="1">$H$53*X56/$H$56</f>
        <v>3.9209776261109486E-3</v>
      </c>
      <c r="Y53" s="372"/>
      <c r="Z53" s="372"/>
      <c r="AA53" s="373"/>
      <c r="AB53" s="371">
        <f ca="1">H53*AB56/H56</f>
        <v>0.19274577410584404</v>
      </c>
      <c r="AC53" s="372"/>
      <c r="AD53" s="372"/>
      <c r="AE53" s="373"/>
      <c r="AF53" s="371">
        <f ca="1">AF56*H53/H56</f>
        <v>7.4144039908772985</v>
      </c>
      <c r="AG53" s="372"/>
      <c r="AH53" s="372"/>
      <c r="AI53" s="373"/>
      <c r="AJ53" s="371">
        <f ca="1">H53*AJ56/H56</f>
        <v>9.7122036592893384</v>
      </c>
      <c r="AK53" s="372"/>
      <c r="AL53" s="372"/>
      <c r="AM53" s="373"/>
      <c r="AN53" s="371">
        <f ca="1">AN56*H53/H56</f>
        <v>0.61717959368451436</v>
      </c>
      <c r="AO53" s="372"/>
      <c r="AP53" s="372"/>
      <c r="AQ53" s="373"/>
    </row>
    <row r="54" spans="1:43" ht="26.25" customHeight="1">
      <c r="A54" s="170">
        <v>4</v>
      </c>
      <c r="B54" s="141" t="str">
        <f>'Non-Procur'!B10</f>
        <v>Unallocated</v>
      </c>
      <c r="C54" s="13"/>
      <c r="D54" s="141"/>
      <c r="E54" s="13"/>
      <c r="F54" s="141"/>
      <c r="G54" s="13"/>
      <c r="H54" s="144" t="e">
        <f>'Non-Procur'!C10/1000000</f>
        <v>#REF!</v>
      </c>
      <c r="I54" s="66"/>
      <c r="J54" s="66"/>
      <c r="K54" s="67"/>
      <c r="L54" s="67"/>
      <c r="M54" s="67"/>
      <c r="N54" s="67"/>
      <c r="O54" s="67"/>
      <c r="P54" s="67"/>
      <c r="Q54" s="67"/>
      <c r="R54" s="67"/>
      <c r="S54" s="88"/>
      <c r="T54" s="131"/>
      <c r="U54" s="131"/>
      <c r="V54" s="171"/>
      <c r="X54" s="374">
        <v>0</v>
      </c>
      <c r="Y54" s="375"/>
      <c r="Z54" s="375"/>
      <c r="AA54" s="376"/>
      <c r="AB54" s="374">
        <v>0</v>
      </c>
      <c r="AC54" s="375"/>
      <c r="AD54" s="375"/>
      <c r="AE54" s="376"/>
      <c r="AF54" s="377" t="e">
        <f>H54/2</f>
        <v>#REF!</v>
      </c>
      <c r="AG54" s="378"/>
      <c r="AH54" s="378"/>
      <c r="AI54" s="379"/>
      <c r="AJ54" s="377" t="e">
        <f>H54/2</f>
        <v>#REF!</v>
      </c>
      <c r="AK54" s="378"/>
      <c r="AL54" s="378"/>
      <c r="AM54" s="379"/>
      <c r="AN54" s="380">
        <v>0</v>
      </c>
      <c r="AO54" s="381"/>
      <c r="AP54" s="381"/>
      <c r="AQ54" s="382"/>
    </row>
    <row r="55" spans="1:43" ht="26.25" customHeight="1">
      <c r="A55" s="170">
        <v>5</v>
      </c>
      <c r="B55" s="141" t="e">
        <f>'Non-Procur'!B5</f>
        <v>#REF!</v>
      </c>
      <c r="C55" s="13"/>
      <c r="D55" s="141"/>
      <c r="E55" s="13"/>
      <c r="F55" s="141"/>
      <c r="G55" s="13"/>
      <c r="H55" s="144" t="e">
        <f>'Non-Procur'!C5/1000000</f>
        <v>#REF!</v>
      </c>
      <c r="I55" s="66"/>
      <c r="J55" s="66"/>
      <c r="K55" s="67"/>
      <c r="L55" s="67"/>
      <c r="M55" s="67"/>
      <c r="N55" s="67"/>
      <c r="O55" s="67"/>
      <c r="P55" s="67"/>
      <c r="Q55" s="67"/>
      <c r="R55" s="67"/>
      <c r="S55" s="88"/>
      <c r="T55" s="131"/>
      <c r="U55" s="131"/>
      <c r="V55" s="171"/>
      <c r="X55" s="374">
        <v>0</v>
      </c>
      <c r="Y55" s="375"/>
      <c r="Z55" s="375"/>
      <c r="AA55" s="376"/>
      <c r="AB55" s="374">
        <v>0</v>
      </c>
      <c r="AC55" s="375"/>
      <c r="AD55" s="375"/>
      <c r="AE55" s="376"/>
      <c r="AF55" s="377" t="e">
        <f>$H$55/3</f>
        <v>#REF!</v>
      </c>
      <c r="AG55" s="378"/>
      <c r="AH55" s="378"/>
      <c r="AI55" s="379"/>
      <c r="AJ55" s="377" t="e">
        <f t="shared" ref="AJ55" si="33">$H$55/3</f>
        <v>#REF!</v>
      </c>
      <c r="AK55" s="378"/>
      <c r="AL55" s="378"/>
      <c r="AM55" s="379"/>
      <c r="AN55" s="377" t="e">
        <f t="shared" ref="AN55" si="34">$H$55/3</f>
        <v>#REF!</v>
      </c>
      <c r="AO55" s="378"/>
      <c r="AP55" s="378"/>
      <c r="AQ55" s="379"/>
    </row>
    <row r="56" spans="1:43" s="12" customFormat="1" ht="40.5" customHeight="1">
      <c r="A56" s="172"/>
      <c r="B56" s="189" t="s">
        <v>111</v>
      </c>
      <c r="C56" s="145"/>
      <c r="D56" s="145"/>
      <c r="E56" s="145"/>
      <c r="F56" s="145"/>
      <c r="G56" s="146"/>
      <c r="H56" s="147" t="e">
        <f>H32+H52+H53+H54+H55</f>
        <v>#REF!</v>
      </c>
      <c r="I56" s="148"/>
      <c r="J56" s="148"/>
      <c r="K56" s="149"/>
      <c r="L56" s="149"/>
      <c r="M56" s="149"/>
      <c r="N56" s="149"/>
      <c r="O56" s="149"/>
      <c r="P56" s="149"/>
      <c r="Q56" s="149"/>
      <c r="R56" s="149"/>
      <c r="S56" s="150"/>
      <c r="T56" s="149"/>
      <c r="U56" s="149"/>
      <c r="V56" s="173"/>
      <c r="W56" s="151"/>
      <c r="X56" s="386">
        <f ca="1">X32+X52+X53+X54+X55</f>
        <v>3.3921477626110953E-2</v>
      </c>
      <c r="Y56" s="387"/>
      <c r="Z56" s="387"/>
      <c r="AA56" s="388"/>
      <c r="AB56" s="386">
        <f t="shared" ref="AB56" ca="1" si="35">AB32+AB52+AB53+AB54+AB55</f>
        <v>1.6674977741058441</v>
      </c>
      <c r="AC56" s="387"/>
      <c r="AD56" s="387"/>
      <c r="AE56" s="388"/>
      <c r="AF56" s="386">
        <f t="shared" ref="AF56" ca="1" si="36">AF32+AF52+AF53+AF54+AF55</f>
        <v>57.949022657543964</v>
      </c>
      <c r="AG56" s="387"/>
      <c r="AH56" s="387"/>
      <c r="AI56" s="388"/>
      <c r="AJ56" s="386">
        <f t="shared" ref="AJ56" ca="1" si="37">AJ32+AJ52+AJ53+AJ54+AJ55</f>
        <v>77.827932325955999</v>
      </c>
      <c r="AK56" s="387"/>
      <c r="AL56" s="387"/>
      <c r="AM56" s="388"/>
      <c r="AN56" s="386">
        <f t="shared" ref="AN56" ca="1" si="38">AN32+AN52+AN53+AN54+AN55</f>
        <v>4.7222142449961408</v>
      </c>
      <c r="AO56" s="387"/>
      <c r="AP56" s="387"/>
      <c r="AQ56" s="388"/>
    </row>
    <row r="57" spans="1:43" s="12" customFormat="1" ht="40.5" hidden="1" customHeight="1">
      <c r="A57" s="174"/>
      <c r="B57" s="175"/>
      <c r="C57" s="175"/>
      <c r="D57" s="175"/>
      <c r="E57" s="175"/>
      <c r="F57" s="175"/>
      <c r="G57" s="176"/>
      <c r="H57" s="177"/>
      <c r="I57" s="178"/>
      <c r="J57" s="178"/>
      <c r="K57" s="179"/>
      <c r="L57" s="179"/>
      <c r="M57" s="179"/>
      <c r="N57" s="179"/>
      <c r="O57" s="179"/>
      <c r="P57" s="179"/>
      <c r="Q57" s="179"/>
      <c r="R57" s="179"/>
      <c r="S57" s="180"/>
      <c r="T57" s="179"/>
      <c r="U57" s="179"/>
      <c r="V57" s="181"/>
      <c r="W57" s="151"/>
      <c r="X57" s="383">
        <f ca="1">X56/$H$56</f>
        <v>2.109731198002146E-4</v>
      </c>
      <c r="Y57" s="384"/>
      <c r="Z57" s="384"/>
      <c r="AA57" s="385"/>
      <c r="AB57" s="383">
        <f t="shared" ref="AB57" ca="1" si="39">AB56/$H$56</f>
        <v>1.0370928163584143E-2</v>
      </c>
      <c r="AC57" s="384"/>
      <c r="AD57" s="384"/>
      <c r="AE57" s="385"/>
      <c r="AF57" s="383">
        <f t="shared" ref="AF57" ca="1" si="40">AF56/$H$56</f>
        <v>0.39894130764679958</v>
      </c>
      <c r="AG57" s="384"/>
      <c r="AH57" s="384"/>
      <c r="AI57" s="385"/>
      <c r="AJ57" s="383">
        <f t="shared" ref="AJ57" ca="1" si="41">AJ56/$H$56</f>
        <v>0.52257730125526436</v>
      </c>
      <c r="AK57" s="384"/>
      <c r="AL57" s="384"/>
      <c r="AM57" s="385"/>
      <c r="AN57" s="383">
        <f t="shared" ref="AN57" ca="1" si="42">AN56/$H$56</f>
        <v>6.7899542556952533E-2</v>
      </c>
      <c r="AO57" s="384"/>
      <c r="AP57" s="384"/>
      <c r="AQ57" s="385"/>
    </row>
    <row r="58" spans="1:43" s="12" customFormat="1" ht="40.5" customHeight="1">
      <c r="A58" s="174"/>
      <c r="B58" s="145" t="s">
        <v>109</v>
      </c>
      <c r="C58" s="175"/>
      <c r="D58" s="175"/>
      <c r="E58" s="175"/>
      <c r="F58" s="175"/>
      <c r="G58" s="176"/>
      <c r="H58" s="177"/>
      <c r="I58" s="178"/>
      <c r="J58" s="178"/>
      <c r="K58" s="179"/>
      <c r="L58" s="179"/>
      <c r="M58" s="179"/>
      <c r="N58" s="179"/>
      <c r="O58" s="179"/>
      <c r="P58" s="179"/>
      <c r="Q58" s="179"/>
      <c r="R58" s="179"/>
      <c r="S58" s="180"/>
      <c r="T58" s="179"/>
      <c r="U58" s="179"/>
      <c r="V58" s="181"/>
      <c r="W58" s="151"/>
      <c r="X58" s="386">
        <f ca="1">X56</f>
        <v>3.3921477626110953E-2</v>
      </c>
      <c r="Y58" s="387"/>
      <c r="Z58" s="387"/>
      <c r="AA58" s="388"/>
      <c r="AB58" s="386">
        <f ca="1">X58+AB56</f>
        <v>1.7014192517319551</v>
      </c>
      <c r="AC58" s="387"/>
      <c r="AD58" s="387"/>
      <c r="AE58" s="388"/>
      <c r="AF58" s="386">
        <f ca="1">AB58+AF56</f>
        <v>58.234437833333338</v>
      </c>
      <c r="AG58" s="387"/>
      <c r="AH58" s="387"/>
      <c r="AI58" s="388"/>
      <c r="AJ58" s="386">
        <f ca="1">AF58+AJ56</f>
        <v>136.06237015928934</v>
      </c>
      <c r="AK58" s="387"/>
      <c r="AL58" s="387"/>
      <c r="AM58" s="388"/>
      <c r="AN58" s="386">
        <f ca="1">AJ58+AN56</f>
        <v>142.20058749999998</v>
      </c>
      <c r="AO58" s="387"/>
      <c r="AP58" s="387"/>
      <c r="AQ58" s="388"/>
    </row>
    <row r="59" spans="1:43" s="12" customFormat="1" ht="40.5" customHeight="1" thickBot="1">
      <c r="A59" s="182"/>
      <c r="B59" s="183" t="s">
        <v>110</v>
      </c>
      <c r="C59" s="183"/>
      <c r="D59" s="183"/>
      <c r="E59" s="183"/>
      <c r="F59" s="183"/>
      <c r="G59" s="184"/>
      <c r="H59" s="184"/>
      <c r="I59" s="185"/>
      <c r="J59" s="185"/>
      <c r="K59" s="186"/>
      <c r="L59" s="186"/>
      <c r="M59" s="186"/>
      <c r="N59" s="186"/>
      <c r="O59" s="186"/>
      <c r="P59" s="186"/>
      <c r="Q59" s="186"/>
      <c r="R59" s="186"/>
      <c r="S59" s="187"/>
      <c r="T59" s="186"/>
      <c r="U59" s="186"/>
      <c r="V59" s="188"/>
      <c r="W59" s="151"/>
      <c r="X59" s="389">
        <f ca="1">X56/$H$56</f>
        <v>2.109731198002146E-4</v>
      </c>
      <c r="Y59" s="390"/>
      <c r="Z59" s="390"/>
      <c r="AA59" s="391"/>
      <c r="AB59" s="389">
        <f ca="1">X57+AB57</f>
        <v>1.0581901283384357E-2</v>
      </c>
      <c r="AC59" s="390"/>
      <c r="AD59" s="390"/>
      <c r="AE59" s="391"/>
      <c r="AF59" s="389">
        <f ca="1">AB59+AF57</f>
        <v>0.40952320893018396</v>
      </c>
      <c r="AG59" s="390"/>
      <c r="AH59" s="390"/>
      <c r="AI59" s="391"/>
      <c r="AJ59" s="389">
        <f ca="1">AF59+AJ57</f>
        <v>0.93210051018544826</v>
      </c>
      <c r="AK59" s="390"/>
      <c r="AL59" s="390"/>
      <c r="AM59" s="391"/>
      <c r="AN59" s="389">
        <f ca="1">AJ59+AN57</f>
        <v>1.0000000527424009</v>
      </c>
      <c r="AO59" s="390"/>
      <c r="AP59" s="390"/>
      <c r="AQ59" s="391"/>
    </row>
    <row r="60" spans="1:43" s="12" customFormat="1" ht="40.5" hidden="1" customHeight="1" thickBot="1">
      <c r="A60" s="182"/>
      <c r="B60" s="183" t="s">
        <v>108</v>
      </c>
      <c r="C60" s="183"/>
      <c r="D60" s="183"/>
      <c r="E60" s="183"/>
      <c r="F60" s="183"/>
      <c r="G60" s="184"/>
      <c r="H60" s="184"/>
      <c r="I60" s="185"/>
      <c r="J60" s="185"/>
      <c r="K60" s="186"/>
      <c r="L60" s="186"/>
      <c r="M60" s="186"/>
      <c r="N60" s="186"/>
      <c r="O60" s="186"/>
      <c r="P60" s="186"/>
      <c r="Q60" s="186"/>
      <c r="R60" s="186"/>
      <c r="S60" s="187"/>
      <c r="T60" s="186"/>
      <c r="U60" s="186"/>
      <c r="V60" s="188"/>
      <c r="W60" s="151"/>
      <c r="X60" s="389"/>
      <c r="Y60" s="390"/>
      <c r="Z60" s="390"/>
      <c r="AA60" s="391"/>
      <c r="AB60" s="389"/>
      <c r="AC60" s="390"/>
      <c r="AD60" s="390"/>
      <c r="AE60" s="391"/>
      <c r="AF60" s="389"/>
      <c r="AG60" s="390"/>
      <c r="AH60" s="390"/>
      <c r="AI60" s="391"/>
      <c r="AJ60" s="389"/>
      <c r="AK60" s="390"/>
      <c r="AL60" s="390"/>
      <c r="AM60" s="391"/>
      <c r="AN60" s="389"/>
      <c r="AO60" s="390"/>
      <c r="AP60" s="390"/>
      <c r="AQ60" s="391"/>
    </row>
  </sheetData>
  <mergeCells count="233">
    <mergeCell ref="X60:AA60"/>
    <mergeCell ref="AB60:AE60"/>
    <mergeCell ref="AF60:AI60"/>
    <mergeCell ref="AJ60:AM60"/>
    <mergeCell ref="AN60:AQ60"/>
    <mergeCell ref="X58:AA58"/>
    <mergeCell ref="AB58:AE58"/>
    <mergeCell ref="AF58:AI58"/>
    <mergeCell ref="AJ58:AM58"/>
    <mergeCell ref="AN58:AQ58"/>
    <mergeCell ref="X59:AA59"/>
    <mergeCell ref="AB59:AE59"/>
    <mergeCell ref="AF59:AI59"/>
    <mergeCell ref="AJ59:AM59"/>
    <mergeCell ref="AN59:AQ59"/>
    <mergeCell ref="X57:AA57"/>
    <mergeCell ref="AB57:AE57"/>
    <mergeCell ref="AF57:AI57"/>
    <mergeCell ref="AJ57:AM57"/>
    <mergeCell ref="AN57:AQ57"/>
    <mergeCell ref="X55:AA55"/>
    <mergeCell ref="AB55:AE55"/>
    <mergeCell ref="AF55:AI55"/>
    <mergeCell ref="AJ55:AM55"/>
    <mergeCell ref="AN55:AQ55"/>
    <mergeCell ref="X56:AA56"/>
    <mergeCell ref="AB56:AE56"/>
    <mergeCell ref="AF56:AI56"/>
    <mergeCell ref="AJ56:AM56"/>
    <mergeCell ref="AN56:AQ56"/>
    <mergeCell ref="AJ52:AM52"/>
    <mergeCell ref="AN52:AQ52"/>
    <mergeCell ref="X53:AA53"/>
    <mergeCell ref="AB53:AE53"/>
    <mergeCell ref="AF53:AI53"/>
    <mergeCell ref="AJ53:AM53"/>
    <mergeCell ref="AN53:AQ53"/>
    <mergeCell ref="X54:AA54"/>
    <mergeCell ref="AB54:AE54"/>
    <mergeCell ref="AF54:AI54"/>
    <mergeCell ref="AJ54:AM54"/>
    <mergeCell ref="AN54:AQ54"/>
    <mergeCell ref="A50:A51"/>
    <mergeCell ref="B50:B51"/>
    <mergeCell ref="E50:E51"/>
    <mergeCell ref="H50:H51"/>
    <mergeCell ref="T50:T51"/>
    <mergeCell ref="U50:U51"/>
    <mergeCell ref="V50:V51"/>
    <mergeCell ref="AB52:AE52"/>
    <mergeCell ref="AF52:AI52"/>
    <mergeCell ref="A46:A47"/>
    <mergeCell ref="B46:B47"/>
    <mergeCell ref="E46:E47"/>
    <mergeCell ref="H46:H47"/>
    <mergeCell ref="T46:T47"/>
    <mergeCell ref="U46:U47"/>
    <mergeCell ref="V46:V47"/>
    <mergeCell ref="A48:A49"/>
    <mergeCell ref="B48:B49"/>
    <mergeCell ref="E48:E49"/>
    <mergeCell ref="H48:H49"/>
    <mergeCell ref="T48:T49"/>
    <mergeCell ref="U48:U49"/>
    <mergeCell ref="V48:V49"/>
    <mergeCell ref="A40:A41"/>
    <mergeCell ref="B40:B41"/>
    <mergeCell ref="E40:E41"/>
    <mergeCell ref="H40:H41"/>
    <mergeCell ref="T40:T41"/>
    <mergeCell ref="U40:U41"/>
    <mergeCell ref="V40:V41"/>
    <mergeCell ref="A44:A45"/>
    <mergeCell ref="B44:B45"/>
    <mergeCell ref="E44:E45"/>
    <mergeCell ref="H44:H45"/>
    <mergeCell ref="T44:T45"/>
    <mergeCell ref="U44:U45"/>
    <mergeCell ref="V44:V45"/>
    <mergeCell ref="A42:A43"/>
    <mergeCell ref="B42:B43"/>
    <mergeCell ref="H42:H43"/>
    <mergeCell ref="T42:T43"/>
    <mergeCell ref="U42:U43"/>
    <mergeCell ref="V42:V43"/>
    <mergeCell ref="A38:A39"/>
    <mergeCell ref="B38:B39"/>
    <mergeCell ref="E38:E39"/>
    <mergeCell ref="H38:H39"/>
    <mergeCell ref="T38:T39"/>
    <mergeCell ref="U38:U39"/>
    <mergeCell ref="V38:V39"/>
    <mergeCell ref="T36:T37"/>
    <mergeCell ref="U36:U37"/>
    <mergeCell ref="V36:V37"/>
    <mergeCell ref="I5:I6"/>
    <mergeCell ref="J5:J6"/>
    <mergeCell ref="K5:K6"/>
    <mergeCell ref="L5:L6"/>
    <mergeCell ref="M5:M6"/>
    <mergeCell ref="A3:F3"/>
    <mergeCell ref="T3:U3"/>
    <mergeCell ref="A4:F4"/>
    <mergeCell ref="A5:A6"/>
    <mergeCell ref="B5:B6"/>
    <mergeCell ref="C5:C6"/>
    <mergeCell ref="D5:D6"/>
    <mergeCell ref="E5:E6"/>
    <mergeCell ref="T5:T6"/>
    <mergeCell ref="F5:F6"/>
    <mergeCell ref="A1:AQ1"/>
    <mergeCell ref="A2:AQ2"/>
    <mergeCell ref="AF5:AI5"/>
    <mergeCell ref="AJ5:AM5"/>
    <mergeCell ref="AN5:AQ5"/>
    <mergeCell ref="A8:A9"/>
    <mergeCell ref="A10:A11"/>
    <mergeCell ref="B8:B9"/>
    <mergeCell ref="H8:H9"/>
    <mergeCell ref="T8:T9"/>
    <mergeCell ref="U8:U9"/>
    <mergeCell ref="V8:V9"/>
    <mergeCell ref="U5:U6"/>
    <mergeCell ref="V5:V6"/>
    <mergeCell ref="W5:W6"/>
    <mergeCell ref="H5:H6"/>
    <mergeCell ref="X5:AA5"/>
    <mergeCell ref="AB5:AE5"/>
    <mergeCell ref="S5:S6"/>
    <mergeCell ref="N5:N6"/>
    <mergeCell ref="O5:O6"/>
    <mergeCell ref="P5:P6"/>
    <mergeCell ref="Q5:Q6"/>
    <mergeCell ref="R5:R6"/>
    <mergeCell ref="S8:S9"/>
    <mergeCell ref="B10:B11"/>
    <mergeCell ref="H10:H11"/>
    <mergeCell ref="S10:S11"/>
    <mergeCell ref="A12:A13"/>
    <mergeCell ref="B12:B13"/>
    <mergeCell ref="H12:H13"/>
    <mergeCell ref="S12:S13"/>
    <mergeCell ref="E8:E9"/>
    <mergeCell ref="E10:E11"/>
    <mergeCell ref="U18:U19"/>
    <mergeCell ref="V18:V19"/>
    <mergeCell ref="T12:T13"/>
    <mergeCell ref="U12:U13"/>
    <mergeCell ref="V12:V13"/>
    <mergeCell ref="A14:A15"/>
    <mergeCell ref="B14:B15"/>
    <mergeCell ref="H14:H15"/>
    <mergeCell ref="S14:S15"/>
    <mergeCell ref="T14:T15"/>
    <mergeCell ref="U14:U15"/>
    <mergeCell ref="V14:V15"/>
    <mergeCell ref="T10:T11"/>
    <mergeCell ref="U10:U11"/>
    <mergeCell ref="V10:V11"/>
    <mergeCell ref="H18:H19"/>
    <mergeCell ref="A20:A21"/>
    <mergeCell ref="B20:B21"/>
    <mergeCell ref="H20:H21"/>
    <mergeCell ref="T20:T21"/>
    <mergeCell ref="U20:U21"/>
    <mergeCell ref="V20:V21"/>
    <mergeCell ref="E12:E13"/>
    <mergeCell ref="E14:E15"/>
    <mergeCell ref="E16:E17"/>
    <mergeCell ref="E18:E19"/>
    <mergeCell ref="H16:H17"/>
    <mergeCell ref="S16:S17"/>
    <mergeCell ref="A16:A17"/>
    <mergeCell ref="B16:B17"/>
    <mergeCell ref="T16:T17"/>
    <mergeCell ref="U16:U17"/>
    <mergeCell ref="V16:V17"/>
    <mergeCell ref="A18:A19"/>
    <mergeCell ref="B18:B19"/>
    <mergeCell ref="T18:T19"/>
    <mergeCell ref="V24:V25"/>
    <mergeCell ref="E24:E25"/>
    <mergeCell ref="A22:A23"/>
    <mergeCell ref="B22:B23"/>
    <mergeCell ref="H22:H23"/>
    <mergeCell ref="T22:T23"/>
    <mergeCell ref="U22:U23"/>
    <mergeCell ref="V22:V23"/>
    <mergeCell ref="E22:E23"/>
    <mergeCell ref="E26:E27"/>
    <mergeCell ref="H26:H27"/>
    <mergeCell ref="T26:T27"/>
    <mergeCell ref="U26:U27"/>
    <mergeCell ref="A24:A25"/>
    <mergeCell ref="B24:B25"/>
    <mergeCell ref="H24:H25"/>
    <mergeCell ref="T24:T25"/>
    <mergeCell ref="U24:U25"/>
    <mergeCell ref="AB32:AE32"/>
    <mergeCell ref="AF32:AI32"/>
    <mergeCell ref="X32:AA32"/>
    <mergeCell ref="AJ32:AM32"/>
    <mergeCell ref="AN32:AQ32"/>
    <mergeCell ref="A30:A31"/>
    <mergeCell ref="B30:B31"/>
    <mergeCell ref="E30:E31"/>
    <mergeCell ref="H30:H31"/>
    <mergeCell ref="T30:T31"/>
    <mergeCell ref="U30:U31"/>
    <mergeCell ref="V34:V35"/>
    <mergeCell ref="X52:AA52"/>
    <mergeCell ref="A36:A37"/>
    <mergeCell ref="B36:B37"/>
    <mergeCell ref="H36:H37"/>
    <mergeCell ref="E34:E35"/>
    <mergeCell ref="E36:E37"/>
    <mergeCell ref="E20:E21"/>
    <mergeCell ref="A34:A35"/>
    <mergeCell ref="B34:B35"/>
    <mergeCell ref="H34:H35"/>
    <mergeCell ref="T34:T35"/>
    <mergeCell ref="U34:U35"/>
    <mergeCell ref="V30:V31"/>
    <mergeCell ref="V26:V27"/>
    <mergeCell ref="A28:A29"/>
    <mergeCell ref="B28:B29"/>
    <mergeCell ref="E28:E29"/>
    <mergeCell ref="H28:H29"/>
    <mergeCell ref="T28:T29"/>
    <mergeCell ref="U28:U29"/>
    <mergeCell ref="V28:V29"/>
    <mergeCell ref="A26:A27"/>
    <mergeCell ref="B26:B27"/>
  </mergeCells>
  <pageMargins left="0.25" right="0.25" top="0.75" bottom="0.75" header="0.3" footer="0.3"/>
  <pageSetup paperSize="9" scale="44" fitToHeight="0" orientation="landscape" r:id="rId1"/>
  <headerFooter>
    <oddHeader>&amp;L&amp;"Times New Roman,Regular"Ho Chi Minh city green transport development project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Nga Thuy Thi Nguyen</SubmittedBy>
    <OtherTitle xmlns="ee363e03-ffe3-4ea8-891f-7c22e1e48952" xsi:nil="true"/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4/27/2018</DateSubmission>
    <IsIduRevised xmlns="ee363e03-ffe3-4ea8-891f-7c22e1e48952" xsi:nil="true"/>
    <ReportNumber xmlns="d6267e6a-bf3f-4308-983a-8e32ad3cd070" xsi:nil="true"/>
    <Comment1 xmlns="d6267e6a-bf3f-4308-983a-8e32ad3cd070" xsi:nil="true"/>
    <IsitpartofaSeries xmlns="d6267e6a-bf3f-4308-983a-8e32ad3cd070">No</IsitpartofaSeries>
    <Languages xmlns="d6267e6a-bf3f-4308-983a-8e32ad3cd070">English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ProcurementPlanHUSTApril.xlsx</DocumentName>
    <PublicClassificationApprover xmlns="ee363e03-ffe3-4ea8-891f-7c22e1e48952" xsi:nil="true"/>
    <SendMail xmlns="d6267e6a-bf3f-4308-983a-8e32ad3cd070">nnguyen6@worldbank.org</SendMail>
    <ProjectIDNumber xmlns="d6267e6a-bf3f-4308-983a-8e32ad3cd070">P156849</ProjectIDNumber>
    <UserSubmittedAbstract xmlns="d6267e6a-bf3f-4308-983a-8e32ad3cd07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12" ma:contentTypeDescription="Document Submission Content Type" ma:contentTypeScope="" ma:versionID="f80bfdc489b3b0267876a6f134456c17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637a0c95cda78ce70920e6b9e7c2580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  <xsd:element ref="ns3:IsIduRevised" minOccurs="0"/>
                <xsd:element ref="ns3:PublicClassification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  <xsd:element name="IsIduRevised" ma:index="22" nillable="true" ma:displayName="IsIduRevised" ma:internalName="IsIduRevised">
      <xsd:simpleType>
        <xsd:restriction base="dms:Text">
          <xsd:maxLength value="255"/>
        </xsd:restriction>
      </xsd:simpleType>
    </xsd:element>
    <xsd:element name="PublicClassificationApprover" ma:index="23" nillable="true" ma:displayName="Public Classification Approver" ma:internalName="PublicClassificationApprov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B3624-7419-44CB-979E-17AE8396EC49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ee363e03-ffe3-4ea8-891f-7c22e1e48952"/>
    <ds:schemaRef ds:uri="d6267e6a-bf3f-4308-983a-8e32ad3cd070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BB75E9-1E3E-4673-BFDF-D9781CEE3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5BDFE9-5046-40E2-902E-57EC81E6B4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 Works - Goods - Non CS</vt:lpstr>
      <vt:lpstr>2.Consulting Services</vt:lpstr>
      <vt:lpstr>Non-Procur</vt:lpstr>
      <vt:lpstr>Disbursement</vt:lpstr>
      <vt:lpstr>Disbursement!Print_Area</vt:lpstr>
      <vt:lpstr>'Non-Procur'!Print_Area</vt:lpstr>
      <vt:lpstr>Disbursement!Print_Titles</vt:lpstr>
      <vt:lpstr>'Non-Procur'!Print_Titles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27_4_2018_10_11_14_ProcurementPlanHUSTApril.xlsx</dc:title>
  <dc:creator>TL</dc:creator>
  <cp:lastModifiedBy>Andre E. Russo</cp:lastModifiedBy>
  <cp:lastPrinted>2017-04-01T03:41:58Z</cp:lastPrinted>
  <dcterms:created xsi:type="dcterms:W3CDTF">2014-09-07T13:14:50Z</dcterms:created>
  <dcterms:modified xsi:type="dcterms:W3CDTF">2018-04-27T15:05:52Z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